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321992ffe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ce338d44c1bf4912"/>
    <x:sheet xmlns:r="http://schemas.openxmlformats.org/officeDocument/2006/relationships" name="Inputs" sheetId="2" r:id="R5435f9bc07644fa9"/>
    <x:sheet xmlns:r="http://schemas.openxmlformats.org/officeDocument/2006/relationships" name="Evidence" sheetId="3" r:id="R7c63a67d80ec4bb0"/>
    <x:sheet xmlns:r="http://schemas.openxmlformats.org/officeDocument/2006/relationships" name="Delivery" sheetId="4" r:id="R25558873af3244d1"/>
    <x:sheet xmlns:r="http://schemas.openxmlformats.org/officeDocument/2006/relationships" name="Monthly model" sheetId="5" r:id="Rb1ba9a1386d74399"/>
    <x:sheet xmlns:r="http://schemas.openxmlformats.org/officeDocument/2006/relationships" name="Scenarios" sheetId="6" r:id="Rbaecfc4cda8e4940"/>
    <x:sheet xmlns:r="http://schemas.openxmlformats.org/officeDocument/2006/relationships" name="Sensitivity" sheetId="7" r:id="Ra162a50ec0b847a2"/>
    <x:sheet xmlns:r="http://schemas.openxmlformats.org/officeDocument/2006/relationships" name="Forecast review" sheetId="8" r:id="R12953effa7704264"/>
    <x:sheet xmlns:r="http://schemas.openxmlformats.org/officeDocument/2006/relationships" name="Guide" sheetId="9" r:id="R58bae4a1a3a54dba"/>
    <x:sheet xmlns:r="http://schemas.openxmlformats.org/officeDocument/2006/relationships" name="Baseline" sheetId="10" r:id="Rbcd9190a5c214f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2">
    <x:numFmt numFmtId="200" formatCode="#,##0"/>
    <x:numFmt numFmtId="201" formatCode="£#,##0"/>
    <x:numFmt numFmtId="202" formatCode="0.00%"/>
    <x:numFmt numFmtId="203" formatCode="General"/>
    <x:numFmt numFmtId="204" formatCode="0.0%"/>
    <x:numFmt numFmtId="205" formatCode="+#,##0"/>
    <x:numFmt numFmtId="206" formatCode="dd mmm yyyy"/>
    <x:numFmt numFmtId="207" formatCode="#,##0.0"/>
    <x:numFmt numFmtId="208" formatCode="&quot;£&quot;#,##0.00"/>
    <x:numFmt numFmtId="209" formatCode="mmm yyyy"/>
    <x:numFmt numFmtId="210" formatCode="0"/>
    <x:numFmt numFmtId="211" formatCode="#,##0.00"/>
  </x:numFmts>
  <x:fonts count="12">
    <x:font>
      <x:sz val="11"/>
      <x:name val="Carlito"/>
    </x:font>
    <x:font>
      <x:b/>
      <x:sz val="24"/>
      <x:color rgb="FFFFE600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sz val="10"/>
      <x:color rgb="FF171717"/>
      <x:name val="Arial"/>
    </x:font>
    <x:font>
      <x:b/>
      <x:sz val="11"/>
      <x:color rgb="FF171717"/>
      <x:name val="Arial"/>
    </x:font>
    <x:font>
      <x:b/>
      <x:sz val="17"/>
      <x:color rgb="FFFFE600"/>
      <x:name val="Arial"/>
    </x:font>
    <x:font>
      <x:b/>
      <x:sz val="10"/>
      <x:color rgb="FF171717"/>
      <x:name val="Arial"/>
    </x:font>
    <x:font>
      <x:b/>
      <x:sz val="16"/>
      <x:color rgb="FFFFE600"/>
      <x:name val="Arial"/>
    </x:font>
    <x:font>
      <x:i/>
      <x:sz val="9"/>
      <x:color rgb="FF444444"/>
      <x:name val="Arial"/>
    </x:font>
    <x:font>
      <x:sz val="11"/>
      <x:color rgb="FF171717"/>
      <x:name val="Arial"/>
    </x:font>
    <x:font>
      <x:sz val="11"/>
      <x:color rgb="FF2459A6"/>
      <x:name val="Arial"/>
    </x:font>
  </x:fonts>
  <x:fills count="15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FF3F8E"/>
      </x:patternFill>
    </x:fill>
    <x:fill>
      <x:patternFill patternType="solid">
        <x:fgColor rgb="FFFFF8E8"/>
      </x:patternFill>
    </x:fill>
    <x:fill>
      <x:patternFill patternType="solid">
        <x:fgColor rgb="FFB8F2C5"/>
      </x:patternFill>
    </x:fill>
    <x:fill>
      <x:patternFill patternType="solid">
        <x:fgColor rgb="FFFFE600"/>
      </x:patternFill>
    </x:fill>
    <x:fill>
      <x:patternFill patternType="solid">
        <x:fgColor rgb="FF171717"/>
      </x:patternFill>
    </x:fill>
    <x:fill>
      <x:patternFill patternType="solid">
        <x:fgColor rgb="FFFF3B91"/>
      </x:patternFill>
    </x:fill>
    <x:fill>
      <x:patternFill patternType="solid">
        <x:fgColor rgb="FFFFE600"/>
      </x:patternFill>
    </x:fill>
    <x:fill>
      <x:patternFill patternType="solid">
        <x:fgColor rgb="FFB9F1C7"/>
      </x:patternFill>
    </x:fill>
    <x:fill>
      <x:patternFill patternType="solid">
        <x:fgColor rgb="FFFFFDF6"/>
      </x:patternFill>
    </x:fill>
    <x:fill>
      <x:patternFill patternType="solid">
        <x:fgColor rgb="FF171717"/>
      </x:patternFill>
    </x:fill>
    <x:fill>
      <x:patternFill patternType="solid">
        <x:fgColor rgb="FFFFF1A6"/>
      </x:patternFill>
    </x:fill>
    <x:fill>
      <x:patternFill patternType="solid">
        <x:fgColor rgb="FFC8EDD3"/>
      </x:patternFill>
    </x:fill>
  </x:fills>
  <x:borders count="21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B9B2A6"/>
      </x:left>
      <x:right style="thin">
        <x:color rgb="FFB9B2A6"/>
      </x:right>
      <x:top style="thin">
        <x:color rgb="FFB9B2A6"/>
      </x:top>
      <x:bottom style="thin">
        <x:color rgb="FFB9B2A6"/>
      </x:bottom>
    </x:border>
    <x:border>
      <x:left style="medium">
        <x:color rgb="FF171717"/>
      </x:left>
      <x:right style="medium">
        <x:color rgb="FF171717"/>
      </x:right>
      <x:top style="medium">
        <x:color rgb="FF171717"/>
      </x:top>
      <x:bottom style="medium">
        <x:color rgb="FF171717"/>
      </x:bottom>
    </x:border>
    <x:border>
      <x:left style="thick">
        <x:color rgb="FFFF3F8E"/>
      </x:left>
      <x:top style="thick">
        <x:color rgb="FFFF3F8E"/>
      </x:top>
    </x:border>
    <x:border>
      <x:top style="thick">
        <x:color rgb="FFFF3F8E"/>
      </x:top>
    </x:border>
    <x:border>
      <x:right style="thick">
        <x:color rgb="FFFF3F8E"/>
      </x:right>
      <x:top style="thick">
        <x:color rgb="FFFF3F8E"/>
      </x:top>
    </x:border>
    <x:border>
      <x:left style="thick">
        <x:color rgb="FFFF3F8E"/>
      </x:left>
    </x:border>
    <x:border>
      <x:right style="thick">
        <x:color rgb="FFFF3F8E"/>
      </x:right>
    </x:border>
    <x:border>
      <x:left style="thick">
        <x:color rgb="FFFF3F8E"/>
      </x:left>
      <x:bottom style="thick">
        <x:color rgb="FFFF3F8E"/>
      </x:bottom>
    </x:border>
    <x:border>
      <x:bottom style="thick">
        <x:color rgb="FFFF3F8E"/>
      </x:bottom>
    </x:border>
    <x:border>
      <x:right style="thick">
        <x:color rgb="FFFF3F8E"/>
      </x:right>
      <x:bottom style="thick">
        <x:color rgb="FFFF3F8E"/>
      </x:bottom>
    </x:border>
    <x:border>
      <x:right style="thin">
        <x:color rgb="FFC9C3B7"/>
      </x:right>
      <x:bottom style="thin">
        <x:color rgb="FFC9C3B7"/>
      </x:bottom>
    </x:border>
    <x:border>
      <x:left style="thin">
        <x:color rgb="FFC9C3B7"/>
      </x:left>
      <x:right style="thin">
        <x:color rgb="FFC9C3B7"/>
      </x:right>
      <x:bottom style="thin">
        <x:color rgb="FFC9C3B7"/>
      </x:bottom>
    </x:border>
    <x:border>
      <x:left style="thin">
        <x:color rgb="FFC9C3B7"/>
      </x:left>
      <x:bottom style="thin">
        <x:color rgb="FFC9C3B7"/>
      </x:bottom>
    </x:border>
    <x:border>
      <x:right style="thin">
        <x:color rgb="FFC9C3B7"/>
      </x:right>
      <x:top style="thin">
        <x:color rgb="FFC9C3B7"/>
      </x:top>
      <x:bottom style="thin">
        <x:color rgb="FFC9C3B7"/>
      </x:bottom>
    </x:border>
    <x:border>
      <x:left style="thin">
        <x:color rgb="FFC9C3B7"/>
      </x:left>
      <x:right style="thin">
        <x:color rgb="FFC9C3B7"/>
      </x:right>
      <x:top style="thin">
        <x:color rgb="FFC9C3B7"/>
      </x:top>
      <x:bottom style="thin">
        <x:color rgb="FFC9C3B7"/>
      </x:bottom>
    </x:border>
    <x:border>
      <x:left style="thin">
        <x:color rgb="FFC9C3B7"/>
      </x:left>
      <x:top style="thin">
        <x:color rgb="FFC9C3B7"/>
      </x:top>
      <x:bottom style="thin">
        <x:color rgb="FFC9C3B7"/>
      </x:bottom>
    </x:border>
    <x:border>
      <x:right style="thin">
        <x:color rgb="FFC9C3B7"/>
      </x:right>
      <x:top style="thin">
        <x:color rgb="FFC9C3B7"/>
      </x:top>
    </x:border>
    <x:border>
      <x:left style="thin">
        <x:color rgb="FFC9C3B7"/>
      </x:left>
      <x:right style="thin">
        <x:color rgb="FFC9C3B7"/>
      </x:right>
      <x:top style="thin">
        <x:color rgb="FFC9C3B7"/>
      </x:top>
    </x:border>
    <x:border>
      <x:left style="thin">
        <x:color rgb="FFC9C3B7"/>
      </x:left>
      <x:top style="thin">
        <x:color rgb="FFC9C3B7"/>
      </x:top>
    </x:border>
  </x:borders>
  <x:cellStyleXfs count="1">
    <x:xf numFmtId="0" fontId="0" fillId="0" borderId="0"/>
  </x:cellStyleXfs>
  <x:cellXfs count="18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2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5" fillId="5" borderId="2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vertical="top" wrapText="1"/>
    </x:xf>
    <x:xf numFmtId="200" fontId="5" fillId="5" borderId="3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4" xfId="0" applyNumberFormat="1" applyFont="1" applyFill="1" applyBorder="1"/>
    <x:xf numFmtId="0" fontId="6" fillId="2" borderId="5" xfId="0" applyNumberFormat="1" applyFont="1" applyFill="1" applyBorder="1"/>
    <x:xf numFmtId="0" fontId="6" fillId="2" borderId="6" xfId="0" applyNumberFormat="1" applyFont="1" applyFill="1" applyBorder="1"/>
    <x:xf numFmtId="0" fontId="6" fillId="2" borderId="7" xfId="0" applyNumberFormat="1" applyFont="1" applyFill="1" applyBorder="1"/>
    <x:xf numFmtId="0" fontId="6" fillId="2" borderId="8" xfId="0" applyNumberFormat="1" applyFont="1" applyFill="1" applyBorder="1"/>
    <x:xf numFmtId="0" fontId="6" fillId="2" borderId="9" xfId="0" applyNumberFormat="1" applyFont="1" applyFill="1" applyBorder="1"/>
    <x:xf numFmtId="0" fontId="6" fillId="2" borderId="10" xfId="0" applyNumberFormat="1" applyFont="1" applyFill="1" applyBorder="1"/>
    <x:xf numFmtId="0" fontId="6" fillId="2" borderId="11" xfId="0" applyNumberFormat="1" applyFont="1" applyFill="1" applyBorder="1"/>
    <x:xf numFmtId="0" fontId="6" fillId="2" borderId="4" xfId="0" applyNumberFormat="1" applyFont="1" applyFill="1" applyBorder="1" applyAlignment="1">
      <x:alignment wrapText="1"/>
    </x:xf>
    <x:xf numFmtId="0" fontId="6" fillId="2" borderId="5" xfId="0" applyNumberFormat="1" applyFont="1" applyFill="1" applyBorder="1" applyAlignment="1">
      <x:alignment wrapText="1"/>
    </x:xf>
    <x:xf numFmtId="0" fontId="6" fillId="2" borderId="6" xfId="0" applyNumberFormat="1" applyFont="1" applyFill="1" applyBorder="1" applyAlignment="1">
      <x:alignment wrapText="1"/>
    </x:xf>
    <x:xf numFmtId="0" fontId="6" fillId="2" borderId="7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8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wrapText="1"/>
    </x:xf>
    <x:xf numFmtId="0" fontId="6" fillId="2" borderId="11" xfId="0" applyNumberFormat="1" applyFont="1" applyFill="1" applyBorder="1" applyAlignment="1">
      <x:alignment wrapText="1"/>
    </x:xf>
    <x:xf numFmtId="0" fontId="6" fillId="2" borderId="4" xfId="0" applyNumberFormat="1" applyFont="1" applyFill="1" applyBorder="1" applyAlignment="1">
      <x:alignment horizontal="center" wrapText="1"/>
    </x:xf>
    <x:xf numFmtId="0" fontId="6" fillId="2" borderId="5" xfId="0" applyNumberFormat="1" applyFont="1" applyFill="1" applyBorder="1" applyAlignment="1">
      <x:alignment horizontal="center" wrapText="1"/>
    </x:xf>
    <x:xf numFmtId="0" fontId="6" fillId="2" borderId="6" xfId="0" applyNumberFormat="1" applyFont="1" applyFill="1" applyBorder="1" applyAlignment="1">
      <x:alignment horizontal="center" wrapText="1"/>
    </x:xf>
    <x:xf numFmtId="0" fontId="6" fillId="2" borderId="7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8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10" xfId="0" applyNumberFormat="1" applyFont="1" applyFill="1" applyBorder="1" applyAlignment="1">
      <x:alignment horizontal="center" wrapText="1"/>
    </x:xf>
    <x:xf numFmtId="0" fontId="6" fillId="2" borderId="11" xfId="0" applyNumberFormat="1" applyFont="1" applyFill="1" applyBorder="1" applyAlignment="1">
      <x:alignment horizont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6" fillId="2" borderId="6" xfId="0" applyNumberFormat="1" applyFont="1" applyFill="1" applyBorder="1" applyAlignment="1">
      <x:alignment horizontal="center" vertical="center" wrapText="1"/>
    </x:xf>
    <x:xf numFmtId="0" fontId="6" fillId="2" borderId="7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8" xfId="0" applyNumberFormat="1" applyFont="1" applyFill="1" applyBorder="1" applyAlignment="1">
      <x:alignment horizontal="center" vertic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6" fillId="2" borderId="10" xfId="0" applyNumberFormat="1" applyFont="1" applyFill="1" applyBorder="1" applyAlignment="1">
      <x:alignment horizontal="center"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4" fillId="6" borderId="2" xfId="0" applyNumberFormat="1" applyFont="1" applyFill="1" applyBorder="1" applyAlignment="1">
      <x:alignment vertical="top" wrapText="1"/>
    </x:xf>
    <x:xf numFmtId="0" fontId="7" fillId="6" borderId="2" xfId="0" applyNumberFormat="1" applyFont="1" applyFill="1" applyBorder="1" applyAlignment="1">
      <x:alignment vertical="top" wrapText="1"/>
    </x:xf>
    <x:xf numFmtId="0" fontId="7" fillId="6" borderId="3" xfId="0" applyNumberFormat="1" applyFont="1" applyFill="1" applyBorder="1" applyAlignment="1">
      <x:alignment vertical="top" wrapText="1"/>
    </x:xf>
    <x:xf numFmtId="200" fontId="7" fillId="6" borderId="3" xfId="0" applyNumberFormat="1" applyFont="1" applyFill="1" applyBorder="1" applyAlignment="1">
      <x:alignment vertical="top" wrapText="1"/>
    </x:xf>
    <x:xf numFmtId="201" fontId="7" fillId="6" borderId="3" xfId="0" applyNumberFormat="1" applyFont="1" applyFill="1" applyBorder="1" applyAlignment="1">
      <x:alignment vertical="top" wrapText="1"/>
    </x:xf>
    <x:xf numFmtId="202" fontId="7" fillId="6" borderId="3" xfId="0" applyNumberFormat="1" applyFont="1" applyFill="1" applyBorder="1" applyAlignment="1">
      <x:alignment vertical="top" wrapText="1"/>
    </x:xf>
    <x:xf numFmtId="203" fontId="7" fillId="6" borderId="3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vertical="top" wrapText="1"/>
    </x:xf>
    <x:xf numFmtId="200" fontId="4" fillId="4" borderId="2" xfId="0" applyNumberFormat="1" applyFont="1" applyFill="1" applyBorder="1" applyAlignment="1">
      <x:alignment vertical="top" wrapText="1"/>
    </x:xf>
    <x:xf numFmtId="202" fontId="4" fillId="4" borderId="2" xfId="0" applyNumberFormat="1" applyFont="1" applyFill="1" applyBorder="1" applyAlignment="1">
      <x:alignment vertical="top" wrapText="1"/>
    </x:xf>
    <x:xf numFmtId="201" fontId="4" fillId="4" borderId="2" xfId="0" applyNumberFormat="1" applyFont="1" applyFill="1" applyBorder="1" applyAlignment="1">
      <x:alignment vertical="top" wrapText="1"/>
    </x:xf>
    <x:xf numFmtId="204" fontId="4" fillId="4" borderId="2" xfId="0" applyNumberFormat="1" applyFont="1" applyFill="1" applyBorder="1" applyAlignment="1">
      <x:alignment vertical="top" wrapText="1"/>
    </x:xf>
    <x:xf numFmtId="204" fontId="7" fillId="6" borderId="3" xfId="0" applyNumberFormat="1" applyFont="1" applyFill="1" applyBorder="1" applyAlignment="1">
      <x:alignment vertical="top" wrapText="1"/>
    </x:xf>
    <x:xf numFmtId="205" fontId="5" fillId="5" borderId="3" xfId="0" applyNumberFormat="1" applyFont="1" applyFill="1" applyBorder="1" applyAlignment="1">
      <x:alignment vertical="top" wrapText="1"/>
    </x:xf>
    <x:xf numFmtId="204" fontId="4" fillId="5" borderId="2" xfId="0" applyNumberFormat="1" applyFont="1" applyFill="1" applyBorder="1" applyAlignment="1">
      <x:alignment vertical="top" wrapText="1"/>
    </x:xf>
    <x:xf numFmtId="204" fontId="5" fillId="5" borderId="2" xfId="0" applyNumberFormat="1" applyFont="1" applyFill="1" applyBorder="1" applyAlignment="1">
      <x:alignment vertical="top" wrapText="1"/>
    </x:xf>
    <x:xf numFmtId="204" fontId="5" fillId="5" borderId="3" xfId="0" applyNumberFormat="1" applyFont="1" applyFill="1" applyBorder="1" applyAlignment="1">
      <x:alignment vertical="top" wrapText="1"/>
    </x:xf>
    <x:xf numFmtId="203" fontId="5" fillId="5" borderId="3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8" fillId="2" borderId="4" xfId="0" applyNumberFormat="1" applyFont="1" applyFill="1" applyBorder="1"/>
    <x:xf numFmtId="0" fontId="8" fillId="2" borderId="5" xfId="0" applyNumberFormat="1" applyFont="1" applyFill="1" applyBorder="1"/>
    <x:xf numFmtId="0" fontId="8" fillId="2" borderId="6" xfId="0" applyNumberFormat="1" applyFont="1" applyFill="1" applyBorder="1"/>
    <x:xf numFmtId="0" fontId="8" fillId="2" borderId="7" xfId="0" applyNumberFormat="1" applyFont="1" applyFill="1" applyBorder="1"/>
    <x:xf numFmtId="0" fontId="8" fillId="2" borderId="8" xfId="0" applyNumberFormat="1" applyFont="1" applyFill="1" applyBorder="1"/>
    <x:xf numFmtId="0" fontId="8" fillId="2" borderId="9" xfId="0" applyNumberFormat="1" applyFont="1" applyFill="1" applyBorder="1"/>
    <x:xf numFmtId="0" fontId="8" fillId="2" borderId="10" xfId="0" applyNumberFormat="1" applyFont="1" applyFill="1" applyBorder="1"/>
    <x:xf numFmtId="0" fontId="8" fillId="2" borderId="11" xfId="0" applyNumberFormat="1" applyFont="1" applyFill="1" applyBorder="1"/>
    <x:xf numFmtId="0" fontId="8" fillId="2" borderId="4" xfId="0" applyNumberFormat="1" applyFont="1" applyFill="1" applyBorder="1" applyAlignment="1">
      <x:alignment wrapText="1"/>
    </x:xf>
    <x:xf numFmtId="0" fontId="8" fillId="2" borderId="5" xfId="0" applyNumberFormat="1" applyFont="1" applyFill="1" applyBorder="1" applyAlignment="1">
      <x:alignment wrapText="1"/>
    </x:xf>
    <x:xf numFmtId="0" fontId="8" fillId="2" borderId="6" xfId="0" applyNumberFormat="1" applyFont="1" applyFill="1" applyBorder="1" applyAlignment="1">
      <x:alignment wrapText="1"/>
    </x:xf>
    <x:xf numFmtId="0" fontId="8" fillId="2" borderId="7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8" xfId="0" applyNumberFormat="1" applyFont="1" applyFill="1" applyBorder="1" applyAlignment="1">
      <x:alignment wrapText="1"/>
    </x:xf>
    <x:xf numFmtId="0" fontId="8" fillId="2" borderId="9" xfId="0" applyNumberFormat="1" applyFont="1" applyFill="1" applyBorder="1" applyAlignment="1">
      <x:alignment wrapText="1"/>
    </x:xf>
    <x:xf numFmtId="0" fontId="8" fillId="2" borderId="10" xfId="0" applyNumberFormat="1" applyFont="1" applyFill="1" applyBorder="1" applyAlignment="1">
      <x:alignment wrapText="1"/>
    </x:xf>
    <x:xf numFmtId="0" fontId="8" fillId="2" borderId="11" xfId="0" applyNumberFormat="1" applyFont="1" applyFill="1" applyBorder="1" applyAlignment="1">
      <x:alignment wrapText="1"/>
    </x:xf>
    <x:xf numFmtId="0" fontId="8" fillId="2" borderId="4" xfId="0" applyNumberFormat="1" applyFont="1" applyFill="1" applyBorder="1" applyAlignment="1">
      <x:alignment horizontal="center" wrapText="1"/>
    </x:xf>
    <x:xf numFmtId="0" fontId="8" fillId="2" borderId="5" xfId="0" applyNumberFormat="1" applyFont="1" applyFill="1" applyBorder="1" applyAlignment="1">
      <x:alignment horizontal="center" wrapText="1"/>
    </x:xf>
    <x:xf numFmtId="0" fontId="8" fillId="2" borderId="6" xfId="0" applyNumberFormat="1" applyFont="1" applyFill="1" applyBorder="1" applyAlignment="1">
      <x:alignment horizontal="center" wrapText="1"/>
    </x:xf>
    <x:xf numFmtId="0" fontId="8" fillId="2" borderId="7" xfId="0" applyNumberFormat="1" applyFont="1" applyFill="1" applyBorder="1" applyAlignment="1">
      <x:alignment horizontal="center" wrapText="1"/>
    </x:xf>
    <x:xf numFmtId="0" fontId="8" fillId="2" borderId="0" xfId="0" applyNumberFormat="1" applyFont="1" applyFill="1" applyBorder="1" applyAlignment="1">
      <x:alignment horizontal="center" wrapText="1"/>
    </x:xf>
    <x:xf numFmtId="0" fontId="8" fillId="2" borderId="8" xfId="0" applyNumberFormat="1" applyFont="1" applyFill="1" applyBorder="1" applyAlignment="1">
      <x:alignment horizontal="center" wrapText="1"/>
    </x:xf>
    <x:xf numFmtId="0" fontId="8" fillId="2" borderId="9" xfId="0" applyNumberFormat="1" applyFont="1" applyFill="1" applyBorder="1" applyAlignment="1">
      <x:alignment horizontal="center" wrapText="1"/>
    </x:xf>
    <x:xf numFmtId="0" fontId="8" fillId="2" borderId="10" xfId="0" applyNumberFormat="1" applyFont="1" applyFill="1" applyBorder="1" applyAlignment="1">
      <x:alignment horizontal="center" wrapText="1"/>
    </x:xf>
    <x:xf numFmtId="0" fontId="8" fillId="2" borderId="11" xfId="0" applyNumberFormat="1" applyFont="1" applyFill="1" applyBorder="1" applyAlignment="1">
      <x:alignment horizontal="center" wrapText="1"/>
    </x:xf>
    <x:xf numFmtId="0" fontId="8" fillId="2" borderId="4" xfId="0" applyNumberFormat="1" applyFont="1" applyFill="1" applyBorder="1" applyAlignment="1">
      <x:alignment horizontal="center" vertical="center" wrapText="1"/>
    </x:xf>
    <x:xf numFmtId="0" fontId="8" fillId="2" borderId="5" xfId="0" applyNumberFormat="1" applyFont="1" applyFill="1" applyBorder="1" applyAlignment="1">
      <x:alignment horizontal="center" vertical="center" wrapText="1"/>
    </x:xf>
    <x:xf numFmtId="0" fontId="8" fillId="2" borderId="6" xfId="0" applyNumberFormat="1" applyFont="1" applyFill="1" applyBorder="1" applyAlignment="1">
      <x:alignment horizontal="center" vertical="center" wrapText="1"/>
    </x:xf>
    <x:xf numFmtId="0" fontId="8" fillId="2" borderId="7" xfId="0" applyNumberFormat="1" applyFont="1" applyFill="1" applyBorder="1" applyAlignment="1">
      <x:alignment horizontal="center" vertical="center" wrapText="1"/>
    </x:xf>
    <x:xf numFmtId="0" fontId="8" fillId="2" borderId="0" xfId="0" applyNumberFormat="1" applyFont="1" applyFill="1" applyBorder="1" applyAlignment="1">
      <x:alignment horizontal="center" vertical="center" wrapText="1"/>
    </x:xf>
    <x:xf numFmtId="0" fontId="8" fillId="2" borderId="8" xfId="0" applyNumberFormat="1" applyFont="1" applyFill="1" applyBorder="1" applyAlignment="1">
      <x:alignment horizontal="center" vertical="center" wrapText="1"/>
    </x:xf>
    <x:xf numFmtId="0" fontId="8" fillId="2" borderId="9" xfId="0" applyNumberFormat="1" applyFont="1" applyFill="1" applyBorder="1" applyAlignment="1">
      <x:alignment horizontal="center" vertical="center" wrapText="1"/>
    </x:xf>
    <x:xf numFmtId="0" fontId="8" fillId="2" borderId="10" xfId="0" applyNumberFormat="1" applyFont="1" applyFill="1" applyBorder="1" applyAlignment="1">
      <x:alignment horizontal="center" vertical="center" wrapText="1"/>
    </x:xf>
    <x:xf numFmtId="0" fontId="8" fillId="2" borderId="1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7" borderId="0" xfId="0" applyNumberFormat="1" applyFont="1" applyFill="1" applyBorder="1"/>
    <x:xf numFmtId="0" fontId="8" fillId="7" borderId="0" xfId="0" applyNumberFormat="1" applyFont="1" applyFill="1" applyBorder="1"/>
    <x:xf numFmtId="0" fontId="2" fillId="7" borderId="0" xfId="0" applyNumberFormat="1" applyFont="1" applyFill="1" applyBorder="1"/>
    <x:xf numFmtId="0" fontId="4" fillId="8" borderId="0" xfId="0" applyNumberFormat="1" applyFont="1" applyFill="1" applyBorder="1"/>
    <x:xf numFmtId="0" fontId="2" fillId="8" borderId="0" xfId="0" applyNumberFormat="1" applyFont="1" applyFill="1" applyBorder="1"/>
    <x:xf numFmtId="0" fontId="4" fillId="9" borderId="0" xfId="0" applyNumberFormat="1" applyFont="1" applyFill="1" applyBorder="1"/>
    <x:xf numFmtId="0" fontId="4" fillId="10" borderId="0" xfId="0" applyNumberFormat="1" applyFont="1" applyFill="1" applyBorder="1"/>
    <x:xf numFmtId="200" fontId="4" fillId="9" borderId="0" xfId="0" applyNumberFormat="1" applyFont="1" applyFill="1" applyBorder="1"/>
    <x:xf numFmtId="202" fontId="4" fillId="9" borderId="0" xfId="0" applyNumberFormat="1" applyFont="1" applyFill="1" applyBorder="1"/>
    <x:xf numFmtId="200" fontId="4" fillId="10" borderId="0" xfId="0" applyNumberFormat="1" applyFont="1" applyFill="1" applyBorder="1"/>
    <x:xf numFmtId="201" fontId="4" fillId="10" borderId="0" xfId="0" applyNumberFormat="1" applyFont="1" applyFill="1" applyBorder="1"/>
    <x:xf numFmtId="0" fontId="4" fillId="0" borderId="12" xfId="0" applyNumberFormat="1" applyFont="1" applyFill="1" applyBorder="1"/>
    <x:xf numFmtId="200" fontId="4" fillId="9" borderId="13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202" fontId="4" fillId="9" borderId="16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200" fontId="4" fillId="10" borderId="16" xfId="0" applyNumberFormat="1" applyFont="1" applyFill="1" applyBorder="1"/>
    <x:xf numFmtId="0" fontId="4" fillId="0" borderId="18" xfId="0" applyNumberFormat="1" applyFont="1" applyFill="1" applyBorder="1"/>
    <x:xf numFmtId="201" fontId="4" fillId="10" borderId="19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200" fontId="4" fillId="0" borderId="0" xfId="0" applyNumberFormat="1" applyFont="1" applyFill="1" applyBorder="1"/>
    <x:xf numFmtId="0" fontId="9" fillId="0" borderId="0" xfId="0" applyNumberFormat="1" applyFont="1" applyFill="1" applyBorder="1"/>
    <x:xf numFmtId="0" fontId="8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2" fillId="7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4" fillId="0" borderId="12" xfId="0" applyNumberFormat="1" applyFont="1" applyFill="1" applyBorder="1" applyAlignment="1">
      <x:alignment vertical="center"/>
    </x:xf>
    <x:xf numFmtId="200" fontId="4" fillId="9" borderId="13" xfId="0" applyNumberFormat="1" applyFont="1" applyFill="1" applyBorder="1" applyAlignment="1">
      <x:alignment vertical="center"/>
    </x:xf>
    <x:xf numFmtId="0" fontId="4" fillId="0" borderId="13" xfId="0" applyNumberFormat="1" applyFont="1" applyFill="1" applyBorder="1" applyAlignment="1">
      <x:alignment vertical="center"/>
    </x:xf>
    <x:xf numFmtId="0" fontId="4" fillId="0" borderId="14" xfId="0" applyNumberFormat="1" applyFont="1" applyFill="1" applyBorder="1" applyAlignment="1">
      <x:alignment vertical="center"/>
    </x:xf>
    <x:xf numFmtId="0" fontId="4" fillId="0" borderId="15" xfId="0" applyNumberFormat="1" applyFont="1" applyFill="1" applyBorder="1" applyAlignment="1">
      <x:alignment vertical="center"/>
    </x:xf>
    <x:xf numFmtId="202" fontId="4" fillId="9" borderId="16" xfId="0" applyNumberFormat="1" applyFont="1" applyFill="1" applyBorder="1" applyAlignment="1">
      <x:alignment vertical="center"/>
    </x:xf>
    <x:xf numFmtId="0" fontId="4" fillId="0" borderId="16" xfId="0" applyNumberFormat="1" applyFont="1" applyFill="1" applyBorder="1" applyAlignment="1">
      <x:alignment vertical="center"/>
    </x:xf>
    <x:xf numFmtId="0" fontId="4" fillId="0" borderId="17" xfId="0" applyNumberFormat="1" applyFont="1" applyFill="1" applyBorder="1" applyAlignment="1">
      <x:alignment vertical="center"/>
    </x:xf>
    <x:xf numFmtId="200" fontId="4" fillId="10" borderId="16" xfId="0" applyNumberFormat="1" applyFont="1" applyFill="1" applyBorder="1" applyAlignment="1">
      <x:alignment vertical="center"/>
    </x:xf>
    <x:xf numFmtId="0" fontId="4" fillId="0" borderId="18" xfId="0" applyNumberFormat="1" applyFont="1" applyFill="1" applyBorder="1" applyAlignment="1">
      <x:alignment vertical="center"/>
    </x:xf>
    <x:xf numFmtId="201" fontId="4" fillId="10" borderId="19" xfId="0" applyNumberFormat="1" applyFont="1" applyFill="1" applyBorder="1" applyAlignment="1">
      <x:alignment vertical="center"/>
    </x:xf>
    <x:xf numFmtId="0" fontId="4" fillId="0" borderId="19" xfId="0" applyNumberFormat="1" applyFont="1" applyFill="1" applyBorder="1" applyAlignment="1">
      <x:alignment vertical="center"/>
    </x:xf>
    <x:xf numFmtId="0" fontId="4" fillId="0" borderId="2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9" borderId="0" xfId="0" applyNumberFormat="1" applyFont="1" applyFill="1" applyBorder="1" applyAlignment="1">
      <x:alignment vertical="center"/>
    </x:xf>
    <x:xf numFmtId="200" fontId="4" fillId="1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10" fillId="11" borderId="0" xfId="0" applyNumberFormat="1" applyFont="1" applyFill="1" applyBorder="1"/>
    <x:xf numFmtId="0" fontId="10" fillId="11" borderId="0" xfId="0" applyNumberFormat="1" applyFont="1" applyFill="1" applyBorder="1" applyAlignment="1">
      <x:alignment wrapText="1"/>
    </x:xf>
    <x:xf numFmtId="0" fontId="10" fillId="11" borderId="0" xfId="0" applyNumberFormat="1" applyFont="1" applyFill="1" applyBorder="1" applyAlignment="1">
      <x:alignment vertical="center" wrapText="1"/>
    </x:xf>
    <x:xf numFmtId="0" fontId="10" fillId="12" borderId="0" xfId="0" applyNumberFormat="1" applyFont="1" applyFill="1" applyBorder="1" applyAlignment="1">
      <x:alignment vertical="center" wrapText="1"/>
    </x:xf>
    <x:xf numFmtId="0" fontId="6" fillId="12" borderId="0" xfId="0" applyNumberFormat="1" applyFont="1" applyFill="1" applyBorder="1" applyAlignment="1">
      <x:alignment vertical="center" wrapText="1"/>
    </x:xf>
    <x:xf numFmtId="0" fontId="10" fillId="13" borderId="0" xfId="0" applyNumberFormat="1" applyFont="1" applyFill="1" applyBorder="1" applyAlignment="1">
      <x:alignment vertical="center" wrapText="1"/>
    </x:xf>
    <x:xf numFmtId="206" fontId="10" fillId="13" borderId="0" xfId="0" applyNumberFormat="1" applyFont="1" applyFill="1" applyBorder="1" applyAlignment="1">
      <x:alignment vertical="center" wrapText="1"/>
    </x:xf>
    <x:xf numFmtId="0" fontId="3" fillId="12" borderId="0" xfId="0" applyNumberFormat="1" applyFont="1" applyFill="1" applyBorder="1" applyAlignment="1">
      <x:alignment vertical="center" wrapText="1"/>
    </x:xf>
    <x:xf numFmtId="202" fontId="10" fillId="13" borderId="0" xfId="0" applyNumberFormat="1" applyFont="1" applyFill="1" applyBorder="1" applyAlignment="1">
      <x:alignment vertical="center" wrapText="1"/>
    </x:xf>
    <x:xf numFmtId="202" fontId="10" fillId="11" borderId="0" xfId="0" applyNumberFormat="1" applyFont="1" applyFill="1" applyBorder="1" applyAlignment="1">
      <x:alignment vertical="center" wrapText="1"/>
    </x:xf>
    <x:xf numFmtId="0" fontId="10" fillId="14" borderId="0" xfId="0" applyNumberFormat="1" applyFont="1" applyFill="1" applyBorder="1" applyAlignment="1">
      <x:alignment vertical="center" wrapText="1"/>
    </x:xf>
    <x:xf numFmtId="0" fontId="10" fillId="14" borderId="0" xfId="0" applyNumberFormat="1" applyFont="1" applyFill="1" applyBorder="1" applyAlignment="1">
      <x:alignment horizontal="right" vertical="center" wrapText="1"/>
    </x:xf>
    <x:xf numFmtId="207" fontId="10" fillId="14" borderId="0" xfId="0" applyNumberFormat="1" applyFont="1" applyFill="1" applyBorder="1" applyAlignment="1">
      <x:alignment horizontal="right" vertical="center" wrapText="1"/>
    </x:xf>
    <x:xf numFmtId="208" fontId="10" fillId="14" borderId="0" xfId="0" applyNumberFormat="1" applyFont="1" applyFill="1" applyBorder="1" applyAlignment="1">
      <x:alignment horizontal="right" vertical="center" wrapText="1"/>
    </x:xf>
    <x:xf numFmtId="202" fontId="10" fillId="14" borderId="0" xfId="0" applyNumberFormat="1" applyFont="1" applyFill="1" applyBorder="1" applyAlignment="1">
      <x:alignment vertical="center" wrapText="1"/>
    </x:xf>
    <x:xf numFmtId="202" fontId="10" fillId="14" borderId="0" xfId="0" applyNumberFormat="1" applyFont="1" applyFill="1" applyBorder="1" applyAlignment="1">
      <x:alignment horizontal="right" vertical="center" wrapText="1"/>
    </x:xf>
    <x:xf numFmtId="209" fontId="10" fillId="11" borderId="0" xfId="0" applyNumberFormat="1" applyFont="1" applyFill="1" applyBorder="1" applyAlignment="1">
      <x:alignment vertical="center" wrapText="1"/>
    </x:xf>
    <x:xf numFmtId="210" fontId="10" fillId="14" borderId="0" xfId="0" applyNumberFormat="1" applyFont="1" applyFill="1" applyBorder="1" applyAlignment="1">
      <x:alignment horizontal="right" vertical="center" wrapText="1"/>
    </x:xf>
    <x:xf numFmtId="209" fontId="10" fillId="13" borderId="0" xfId="0" applyNumberFormat="1" applyFont="1" applyFill="1" applyBorder="1" applyAlignment="1">
      <x:alignment vertical="center" wrapText="1"/>
    </x:xf>
    <x:xf numFmtId="0" fontId="11" fillId="11" borderId="0" xfId="0" applyNumberFormat="1" applyFont="1" applyFill="1" applyBorder="1" applyAlignment="1">
      <x:alignment vertical="center" wrapText="1"/>
    </x:xf>
    <x:xf numFmtId="200" fontId="10" fillId="11" borderId="0" xfId="0" applyNumberFormat="1" applyFont="1" applyFill="1" applyBorder="1" applyAlignment="1">
      <x:alignment vertical="center" wrapText="1"/>
    </x:xf>
    <x:xf numFmtId="211" fontId="10" fillId="11" borderId="0" xfId="0" applyNumberFormat="1" applyFont="1" applyFill="1" applyBorder="1" applyAlignment="1">
      <x:alignment vertical="center" wrapText="1"/>
    </x:xf>
    <x:xf numFmtId="200" fontId="10" fillId="1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  <x:dxf>
      <x:font>
        <x:color rgb="FF9B2020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3544d568f420b" /><Relationship Type="http://schemas.openxmlformats.org/officeDocument/2006/relationships/theme" Target="/xl/theme/theme1.xml" Id="R0684291823c04a07" /><Relationship Type="http://schemas.openxmlformats.org/officeDocument/2006/relationships/sharedStrings" Target="/xl/sharedStrings.xml" Id="R68761347b464417c" /><Relationship Type="http://schemas.openxmlformats.org/officeDocument/2006/relationships/worksheet" Target="/xl/worksheets/sheet1.xml" Id="Rce338d44c1bf4912" /><Relationship Type="http://schemas.openxmlformats.org/officeDocument/2006/relationships/worksheet" Target="/xl/worksheets/sheet2.xml" Id="R5435f9bc07644fa9" /><Relationship Type="http://schemas.openxmlformats.org/officeDocument/2006/relationships/worksheet" Target="/xl/worksheets/sheet3.xml" Id="R7c63a67d80ec4bb0" /><Relationship Type="http://schemas.openxmlformats.org/officeDocument/2006/relationships/worksheet" Target="/xl/worksheets/sheet4.xml" Id="R25558873af3244d1" /><Relationship Type="http://schemas.openxmlformats.org/officeDocument/2006/relationships/worksheet" Target="/xl/worksheets/sheet5.xml" Id="Rb1ba9a1386d74399" /><Relationship Type="http://schemas.openxmlformats.org/officeDocument/2006/relationships/worksheet" Target="/xl/worksheets/sheet6.xml" Id="Rbaecfc4cda8e4940" /><Relationship Type="http://schemas.openxmlformats.org/officeDocument/2006/relationships/worksheet" Target="/xl/worksheets/sheet7.xml" Id="Ra162a50ec0b847a2" /><Relationship Type="http://schemas.openxmlformats.org/officeDocument/2006/relationships/worksheet" Target="/xl/worksheets/sheet8.xml" Id="R12953effa7704264" /><Relationship Type="http://schemas.openxmlformats.org/officeDocument/2006/relationships/worksheet" Target="/xl/worksheets/sheet9.xml" Id="R58bae4a1a3a54dba" /><Relationship Type="http://schemas.openxmlformats.org/officeDocument/2006/relationships/worksheet" Target="/xl/worksheets/sheet10.xml" Id="Rbcd9190a5c214f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36" hidden="0" customWidth="1"/>
    <x:col min="2" max="2" width="26" hidden="0" customWidth="1"/>
    <x:col min="3" max="3" width="26" hidden="0" customWidth="1"/>
    <x:col min="4" max="4" width="28" hidden="0" customWidth="1"/>
    <x:col min="5" max="5" width="54" hidden="0" customWidth="1"/>
    <x:col min="6" max="6" width="4" hidden="0" customWidth="1"/>
    <x:col min="7" max="7" width="21.110000610351562" hidden="0" customWidth="1"/>
    <x:col min="8" max="8" width="21.110000610351562" hidden="0" customWidth="1"/>
    <x:col min="9" max="9" width="21.110000610351562" hidden="0" customWidth="1"/>
  </x:cols>
  <x:sheetData>
    <x:row r="1" ht="38" customHeight="1">
      <x:c r="A1" s="168" t="str">
        <x:v>THE RANGE MODEL — ADVANCED</x:v>
      </x:c>
      <x:c r="B1" s="168"/>
      <x:c r="C1" s="168"/>
      <x:c r="D1" s="168"/>
      <x:c r="E1" s="168"/>
      <x:c r="F1"/>
      <x:c r="G1"/>
      <x:c r="H1"/>
      <x:c r="I1"/>
    </x:row>
    <x:row r="2" ht="44" customHeight="1">
      <x:c r="A2" s="166" t="str">
        <x:v>Three groups. Visible assumptions, monthly delivery and a preserved original. All business inputs are fictional until replaced.</x:v>
      </x:c>
      <x:c r="B2" s="166"/>
      <x:c r="C2" s="166"/>
      <x:c r="D2" s="166"/>
      <x:c r="E2" s="166"/>
      <x:c r="F2"/>
      <x:c r="G2"/>
      <x:c r="H2"/>
      <x:c r="I2"/>
    </x:row>
    <x:row r="3" ht="28" customHeight="1">
      <x:c r="A3" s="166"/>
      <x:c r="B3" s="166"/>
      <x:c r="C3" s="166"/>
      <x:c r="D3" s="166"/>
      <x:c r="E3" s="166"/>
    </x:row>
    <x:row r="4" ht="28" customHeight="1">
      <x:c r="A4" s="166"/>
      <x:c r="B4" s="166"/>
      <x:c r="C4" s="166"/>
      <x:c r="D4" s="166"/>
      <x:c r="E4" s="166"/>
      <x:c r="G4"/>
      <x:c r="H4"/>
      <x:c r="I4"/>
    </x:row>
    <x:row r="5" ht="36" customHeight="1">
      <x:c r="A5" s="171" t="str">
        <x:v>Decision snapshot</x:v>
      </x:c>
      <x:c r="B5" s="171" t="str">
        <x:v>Value</x:v>
      </x:c>
      <x:c r="C5" s="171" t="str">
        <x:v>Unit</x:v>
      </x:c>
      <x:c r="D5" s="171" t="str">
        <x:v>Basis</x:v>
      </x:c>
      <x:c r="E5" s="171" t="str">
        <x:v>How to read it</x:v>
      </x:c>
    </x:row>
    <x:row r="6" ht="46" customHeight="1">
      <x:c r="A6" s="166" t="str">
        <x:v>Low</x:v>
      </x:c>
      <x:c r="B6" s="176" t="n">
        <x:f>'Scenarios'!B19</x:f>
        <x:v>99.99999999999997</x:v>
      </x:c>
      <x:c r="C6" s="166" t="str">
        <x:v>Additional sales</x:v>
      </x:c>
      <x:c r="D6" s="166" t="str">
        <x:v>Scenarios</x:v>
      </x:c>
      <x:c r="E6" s="166" t="str">
        <x:v>More cautious assumption set</x:v>
      </x:c>
      <x:c r="G6"/>
      <x:c r="H6"/>
      <x:c r="I6"/>
    </x:row>
    <x:row r="7" ht="46" customHeight="1">
      <x:c r="A7" s="166" t="str">
        <x:v>Best-supported</x:v>
      </x:c>
      <x:c r="B7" s="176" t="n">
        <x:f>'Scenarios'!C19</x:f>
        <x:v>139.99999999999997</x:v>
      </x:c>
      <x:c r="C7" s="166" t="str">
        <x:v>Additional sales</x:v>
      </x:c>
      <x:c r="D7" s="166" t="str">
        <x:v>Scenarios</x:v>
      </x:c>
      <x:c r="E7" s="166" t="str">
        <x:v>Strongest support today; not a promise</x:v>
      </x:c>
      <x:c r="G7"/>
      <x:c r="H7"/>
      <x:c r="I7"/>
    </x:row>
    <x:row r="8" ht="46" customHeight="1">
      <x:c r="A8" s="166" t="str">
        <x:v>Upside</x:v>
      </x:c>
      <x:c r="B8" s="176" t="n">
        <x:f>'Scenarios'!D19</x:f>
        <x:v>180.95999999999998</x:v>
      </x:c>
      <x:c r="C8" s="166" t="str">
        <x:v>Additional sales</x:v>
      </x:c>
      <x:c r="D8" s="166" t="str">
        <x:v>Scenarios</x:v>
      </x:c>
      <x:c r="E8" s="166" t="str">
        <x:v>More favourable assumption set</x:v>
      </x:c>
      <x:c r="G8"/>
      <x:c r="H8"/>
      <x:c r="I8"/>
    </x:row>
    <x:row r="9" ht="46" customHeight="1">
      <x:c r="A9" s="166" t="str">
        <x:v>No-work baseline</x:v>
      </x:c>
      <x:c r="B9" s="176" t="n">
        <x:f>'Baseline'!B10</x:f>
        <x:v>420</x:v>
      </x:c>
      <x:c r="C9" s="166" t="str">
        <x:v>Sales</x:v>
      </x:c>
      <x:c r="D9" s="166" t="str">
        <x:v>Baseline</x:v>
      </x:c>
      <x:c r="E9" s="166" t="str">
        <x:v>What happens without this work</x:v>
      </x:c>
      <x:c r="G9"/>
      <x:c r="H9"/>
      <x:c r="I9"/>
    </x:row>
    <x:row r="10" ht="46" customHeight="1">
      <x:c r="A10" s="166" t="str">
        <x:v>Combined Best-supported</x:v>
      </x:c>
      <x:c r="B10" s="176" t="n">
        <x:f>'Scenarios'!C21</x:f>
        <x:v>560</x:v>
      </x:c>
      <x:c r="C10" s="166" t="str">
        <x:v>Sales</x:v>
      </x:c>
      <x:c r="D10" s="166" t="str">
        <x:v>Scenarios</x:v>
      </x:c>
      <x:c r="E10" s="166" t="str">
        <x:v>No-work plus additional</x:v>
      </x:c>
      <x:c r="G10"/>
      <x:c r="H10"/>
      <x:c r="I10"/>
    </x:row>
    <x:row r="11" ht="46" customHeight="1">
      <x:c r="A11" s="166" t="str">
        <x:v>Gap to target</x:v>
      </x:c>
      <x:c r="B11" s="176" t="n">
        <x:f>IF(AND(ISNUMBER(B7),ISNUMBER('Inputs'!B5)),'Inputs'!B5-B7,"n.a.")</x:f>
        <x:v>110.00000000000003</x:v>
      </x:c>
      <x:c r="C11" s="166" t="str">
        <x:v>Additional sales</x:v>
      </x:c>
      <x:c r="D11" s="166" t="str">
        <x:v>Target minus forecast</x:v>
      </x:c>
      <x:c r="E11" s="166" t="str">
        <x:v>Positive means a shortfall</x:v>
      </x:c>
      <x:c r="G11"/>
      <x:c r="H11"/>
      <x:c r="I11"/>
    </x:row>
    <x:row r="12" ht="46" customHeight="1">
      <x:c r="A12" s="166" t="str">
        <x:v>Practical break-even</x:v>
      </x:c>
      <x:c r="B12" s="181" t="n">
        <x:f>'Sensitivity'!B17</x:f>
        <x:v>134</x:v>
      </x:c>
      <x:c r="C12" s="166" t="str">
        <x:v>Whole sales</x:v>
      </x:c>
      <x:c r="D12" s="166" t="str">
        <x:v>Cost / contribution</x:v>
      </x:c>
      <x:c r="E12" s="166" t="str">
        <x:v>Contribution after variable fulfilment costs</x:v>
      </x:c>
    </x:row>
    <x:row r="13" ht="46" customHeight="1">
      <x:c r="A13" s="166" t="str">
        <x:v>Delay-test Best-supported</x:v>
      </x:c>
      <x:c r="B13" s="176" t="n">
        <x:f>'Monthly model'!I18</x:f>
        <x:v>110</x:v>
      </x:c>
      <x:c r="C13" s="166" t="str">
        <x:v>Additional sales</x:v>
      </x:c>
      <x:c r="D13" s="166" t="str">
        <x:v>Monthly model</x:v>
      </x:c>
      <x:c r="E13" s="166" t="str">
        <x:v>Same calendar year, later launch</x:v>
      </x:c>
    </x:row>
    <x:row r="14" ht="46" customHeight="1">
      <x:c r="A14" s="166" t="str">
        <x:v>After project cost</x:v>
      </x:c>
      <x:c r="B14" s="177" t="n">
        <x:f>'Scenarios'!C23</x:f>
        <x:v>399.9999999999982</x:v>
      </x:c>
      <x:c r="C14" s="166" t="str">
        <x:v>GBP</x:v>
      </x:c>
      <x:c r="D14" s="166" t="str">
        <x:v>Scenarios</x:v>
      </x:c>
      <x:c r="E14" s="166" t="str">
        <x:v>Additional contribution less project cost</x:v>
      </x:c>
    </x:row>
    <x:row r="15" ht="28" customHeight="1">
      <x:c r="A15" s="166"/>
      <x:c r="B15" s="166"/>
      <x:c r="C15" s="166"/>
      <x:c r="D15" s="166"/>
      <x:c r="E15" s="166"/>
    </x:row>
    <x:row r="16" ht="28" customHeight="1">
      <x:c r="A16" s="166"/>
      <x:c r="B16" s="166"/>
      <x:c r="C16" s="166"/>
      <x:c r="D16" s="166"/>
      <x:c r="E16" s="166"/>
      <x:c r="F16"/>
      <x:c r="G16"/>
      <x:c r="H16"/>
      <x:c r="I16"/>
    </x:row>
    <x:row r="17" ht="28" customHeight="1">
      <x:c r="A17" s="166" t="str">
        <x:v>Low ≤ Best-supported ≤ Upside</x:v>
      </x:c>
      <x:c r="B17" s="166" t="str">
        <x:f>IF(COUNT(B6:B8)=3,IF(AND(B6&lt;=B7,B7&lt;=B8),"Order holds","Review scenario order"),"Check inputs")</x:f>
        <x:v>Order holds</x:v>
      </x:c>
      <x:c r="C17" s="166"/>
      <x:c r="D17" s="166"/>
      <x:c r="E17" s="166"/>
    </x:row>
    <x:row r="18" ht="28" customHeight="1">
      <x:c r="A18" s="166"/>
      <x:c r="B18" s="166"/>
      <x:c r="C18" s="166"/>
      <x:c r="D18" s="166"/>
      <x:c r="E18" s="166"/>
      <x:c r="F18"/>
      <x:c r="G18"/>
      <x:c r="H18"/>
      <x:c r="I18"/>
    </x:row>
    <x:row r="19" ht="34" customHeight="1">
      <x:c r="A19" s="166" t="str">
        <x:v>Start with Guide, then Inputs, Baseline and Evidence. Replace every example input and confirm distinct group boundaries.</x:v>
      </x:c>
      <x:c r="B19" s="166"/>
      <x:c r="C19" s="166"/>
      <x:c r="D19" s="166"/>
      <x:c r="E19" s="166"/>
      <x:c r="F19"/>
      <x:c r="G19"/>
      <x:c r="H19"/>
      <x:c r="I19"/>
    </x:row>
    <x:row r="20" ht="34" customHeight="1">
      <x:c r="A20" s="166" t="str">
        <x:v>Set Delivery launch months and Monthly model weights. Sensitivity tests the decision. Forecast review keeps actuals and originals separate.</x:v>
      </x:c>
      <x:c r="B20" s="166"/>
      <x:c r="C20" s="166"/>
      <x:c r="D20" s="166"/>
      <x:c r="E20" s="166"/>
      <x:c r="F20"/>
      <x:c r="G20"/>
      <x:c r="H20"/>
      <x:c r="I20"/>
    </x:row>
    <x:row r="21" ht="34" customHeight="1">
      <x:c r="A21" s="166" t="str">
        <x:v>Expected sales keep decimals for calculation. Whole-sale break-even rounds up. The range is not a statistical confidence interval.</x:v>
      </x:c>
      <x:c r="B21" s="166"/>
      <x:c r="C21" s="166"/>
      <x:c r="D21" s="166"/>
      <x:c r="E21" s="166"/>
      <x:c r="F21"/>
      <x:c r="G21"/>
      <x:c r="H21"/>
      <x:c r="I21"/>
    </x:row>
    <x:row r="22" ht="28" customHeight="1">
      <x:c r="A22" s="166"/>
      <x:c r="B22" s="166"/>
      <x:c r="C22" s="166"/>
      <x:c r="D22" s="166"/>
      <x:c r="E22" s="166"/>
      <x:c r="F22"/>
      <x:c r="G22"/>
      <x:c r="H22"/>
      <x:c r="I22"/>
    </x:row>
    <x:row r="23" ht="34" customHeight="1">
      <x:c r="A23" s="166" t="str">
        <x:v>Forecast AI visibility separately. Measure referral traffic and commercial outcomes before assigning monetary value.</x:v>
      </x:c>
      <x:c r="B23" s="166"/>
      <x:c r="C23" s="166"/>
      <x:c r="D23" s="166"/>
      <x:c r="E23" s="166"/>
      <x:c r="F23"/>
      <x:c r="G23"/>
      <x:c r="H23"/>
      <x:c r="I23"/>
    </x:row>
    <x:row r="24" ht="28" customHeight="1">
      <x:c r="A24" s="166"/>
      <x:c r="B24" s="166"/>
      <x:c r="C24" s="166"/>
      <x:c r="D24" s="166"/>
      <x:c r="E24" s="166"/>
      <x:c r="F24"/>
      <x:c r="G24"/>
      <x:c r="H24"/>
      <x:c r="I24"/>
    </x:row>
    <x:row r="25" ht="28" customHeight="1">
      <x:c r="A25" s="166"/>
      <x:c r="B25" s="166"/>
      <x:c r="C25" s="166"/>
      <x:c r="D25" s="166"/>
      <x:c r="E25" s="166"/>
    </x:row>
    <x:row r="26" ht="28" customHeight="1">
      <x:c r="A26" s="166"/>
      <x:c r="B26" s="166"/>
      <x:c r="C26" s="166"/>
      <x:c r="D26" s="166"/>
      <x:c r="E26" s="166"/>
    </x:row>
    <x:row r="27" ht="28" customHeight="1">
      <x:c r="A27" s="166"/>
      <x:c r="B27" s="166"/>
      <x:c r="C27" s="166"/>
      <x:c r="D27" s="166"/>
      <x:c r="E27" s="166"/>
    </x:row>
    <x:row r="28" ht="28" customHeight="1">
      <x:c r="A28" s="166"/>
      <x:c r="B28" s="166"/>
      <x:c r="C28" s="166"/>
      <x:c r="D28" s="166"/>
      <x:c r="E28" s="166"/>
    </x:row>
    <x:row r="29" ht="28" customHeight="1">
      <x:c r="A29" s="166"/>
      <x:c r="B29" s="166"/>
      <x:c r="C29" s="166"/>
      <x:c r="D29" s="166"/>
      <x:c r="E29" s="166"/>
    </x:row>
  </x:sheetData>
  <x:mergeCells>
    <x:mergeCell ref="A1:E1"/>
    <x:mergeCell ref="A2:E2"/>
    <x:mergeCell ref="A19:E19"/>
    <x:mergeCell ref="A20:E20"/>
    <x:mergeCell ref="A21:E21"/>
    <x:mergeCell ref="A23:E23"/>
  </x:mergeCells>
  <x:conditionalFormatting sqref="A1:I29">
    <x:cfRule type="containsText" dxfId="0" priority="1" operator="containsText" text="n.a.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28" hidden="0" customWidth="1"/>
    <x:col min="2" max="2" width="23" hidden="0" customWidth="1"/>
    <x:col min="3" max="3" width="23" hidden="0" customWidth="1"/>
    <x:col min="4" max="4" width="22" hidden="0" customWidth="1"/>
    <x:col min="5" max="5" width="19" hidden="0" customWidth="1"/>
    <x:col min="6" max="6" width="22" hidden="0" customWidth="1"/>
    <x:col min="7" max="7" width="48" hidden="0" customWidth="1"/>
    <x:col min="8" max="8" width="30" hidden="0" customWidth="1"/>
    <x:col min="9" max="9" width="23.329999923706055" hidden="0" customWidth="1"/>
    <x:col min="10" max="10" width="20" hidden="0" customWidth="1"/>
  </x:cols>
  <x:sheetData>
    <x:row r="1" ht="38" customHeight="1">
      <x:c r="A1" s="168" t="str">
        <x:v>INPUTS</x:v>
      </x:c>
      <x:c r="B1" s="168"/>
      <x:c r="C1" s="168"/>
      <x:c r="D1" s="168"/>
      <x:c r="E1" s="168"/>
      <x:c r="F1" s="168"/>
      <x:c r="G1" s="168"/>
      <x:c r="H1" s="168"/>
      <x:c r="I1"/>
      <x:c r="J1"/>
    </x:row>
    <x:row r="2" ht="44" customHeight="1">
      <x:c r="A2" s="166" t="str">
        <x:v>Three distinct sales groups, each with three coherent scenarios. Zero opportunity disables an unused group; keep its rate inputs populated.</x:v>
      </x:c>
      <x:c r="B2" s="166"/>
      <x:c r="C2" s="166"/>
      <x:c r="D2" s="166"/>
      <x:c r="E2" s="166"/>
      <x:c r="F2" s="166"/>
      <x:c r="G2" s="166"/>
      <x:c r="H2" s="166"/>
      <x:c r="I2"/>
      <x:c r="J2"/>
    </x:row>
    <x:row r="3" ht="28" customHeight="1">
      <x:c r="A3" s="166"/>
      <x:c r="B3" s="166"/>
      <x:c r="C3" s="166"/>
      <x:c r="D3" s="166"/>
      <x:c r="E3" s="166"/>
      <x:c r="F3" s="166"/>
      <x:c r="G3" s="166"/>
      <x:c r="H3" s="166"/>
    </x:row>
    <x:row r="4" ht="28" customHeight="1">
      <x:c r="A4" s="166" t="str">
        <x:v>Calendar year</x:v>
      </x:c>
      <x:c r="B4" s="169" t="n">
        <x:v>2027</x:v>
      </x:c>
      <x:c r="C4" s="166"/>
      <x:c r="D4" s="166"/>
      <x:c r="E4" s="166"/>
      <x:c r="F4" s="166"/>
      <x:c r="G4" s="166"/>
      <x:c r="H4" s="166"/>
    </x:row>
    <x:row r="5" ht="28" customHeight="1">
      <x:c r="A5" s="166" t="str">
        <x:v>Target additional sales</x:v>
      </x:c>
      <x:c r="B5" s="169" t="n">
        <x:v>250</x:v>
      </x:c>
      <x:c r="C5" s="166"/>
      <x:c r="D5" s="166"/>
      <x:c r="E5" s="166"/>
      <x:c r="F5" s="166"/>
      <x:c r="G5" s="166"/>
      <x:c r="H5" s="166"/>
    </x:row>
    <x:row r="6" ht="28" customHeight="1">
      <x:c r="A6" s="166" t="str">
        <x:v>Project cost (£)</x:v>
      </x:c>
      <x:c r="B6" s="169" t="n">
        <x:v>8000</x:v>
      </x:c>
      <x:c r="C6" s="166"/>
      <x:c r="D6" s="166"/>
      <x:c r="E6" s="166"/>
      <x:c r="F6" s="166"/>
      <x:c r="G6" s="166"/>
      <x:c r="H6" s="166"/>
    </x:row>
    <x:row r="7" ht="28" customHeight="1">
      <x:c r="A7" s="166" t="str">
        <x:v>Contribution per sale (£)</x:v>
      </x:c>
      <x:c r="B7" s="169" t="n">
        <x:v>60</x:v>
      </x:c>
      <x:c r="C7" s="166"/>
      <x:c r="D7" s="166"/>
      <x:c r="E7" s="166"/>
      <x:c r="F7" s="166"/>
      <x:c r="G7" s="166"/>
      <x:c r="H7" s="166"/>
    </x:row>
    <x:row r="8" ht="28" customHeight="1">
      <x:c r="A8" s="166" t="str">
        <x:v>Next review</x:v>
      </x:c>
      <x:c r="B8" s="170" t="d">
        <x:v>2027-06-30T00:00:00.000Z</x:v>
      </x:c>
      <x:c r="C8" s="166"/>
      <x:c r="D8" s="166"/>
      <x:c r="E8" s="166"/>
      <x:c r="F8" s="166"/>
      <x:c r="G8" s="166"/>
      <x:c r="H8" s="166"/>
    </x:row>
    <x:row r="9" ht="28" customHeight="1">
      <x:c r="A9" s="166" t="str">
        <x:v>Owner / version</x:v>
      </x:c>
      <x:c r="B9" s="169" t="str">
        <x:v>Replace / v2 example</x:v>
      </x:c>
      <x:c r="C9" s="166"/>
      <x:c r="D9" s="166"/>
      <x:c r="E9" s="166"/>
      <x:c r="F9" s="166"/>
      <x:c r="G9" s="166"/>
      <x:c r="H9" s="166"/>
    </x:row>
    <x:row r="10" ht="28" customHeight="1">
      <x:c r="A10" s="166"/>
      <x:c r="B10" s="166"/>
      <x:c r="C10" s="166"/>
      <x:c r="D10" s="166"/>
      <x:c r="E10" s="166"/>
      <x:c r="F10" s="166"/>
      <x:c r="G10" s="166"/>
      <x:c r="H10" s="166"/>
    </x:row>
    <x:row r="11" ht="28" customHeight="1">
      <x:c r="A11" s="166"/>
      <x:c r="B11" s="166"/>
      <x:c r="C11" s="166"/>
      <x:c r="D11" s="166"/>
      <x:c r="E11" s="166"/>
      <x:c r="F11" s="166"/>
      <x:c r="G11" s="166"/>
      <x:c r="H11" s="166"/>
    </x:row>
    <x:row r="12" ht="36" customHeight="1">
      <x:c r="A12" s="171" t="str">
        <x:v>Group</x:v>
      </x:c>
      <x:c r="B12" s="171" t="str">
        <x:v>Scenario</x:v>
      </x:c>
      <x:c r="C12" s="171" t="str">
        <x:v>Additional opportunity</x:v>
      </x:c>
      <x:c r="D12" s="171" t="str">
        <x:v>Visibility share</x:v>
      </x:c>
      <x:c r="E12" s="171" t="str">
        <x:v>CTR</x:v>
      </x:c>
      <x:c r="F12" s="171" t="str">
        <x:v>Sales conversion</x:v>
      </x:c>
      <x:c r="G12" s="171" t="str">
        <x:v>Evidence / scope</x:v>
      </x:c>
      <x:c r="H12" s="171" t="str">
        <x:v>Owner</x:v>
      </x:c>
    </x:row>
    <x:row r="13" ht="48" customHeight="1">
      <x:c r="A13" s="169" t="str">
        <x:v>Road shoes</x:v>
      </x:c>
      <x:c r="B13" s="169" t="str">
        <x:v>Low</x:v>
      </x:c>
      <x:c r="C13" s="186" t="n">
        <x:v>500000</x:v>
      </x:c>
      <x:c r="D13" s="172" t="n">
        <x:v>0.16</x:v>
      </x:c>
      <x:c r="E13" s="172" t="n">
        <x:v>0.05</x:v>
      </x:c>
      <x:c r="F13" s="172" t="n">
        <x:v>0.025</x:v>
      </x:c>
      <x:c r="G13" s="169" t="str">
        <x:v>Fictional direct-sales group; excludes baseline</x:v>
      </x:c>
      <x:c r="H13" s="169" t="str">
        <x:v>Assign owner</x:v>
      </x:c>
    </x:row>
    <x:row r="14" ht="48" customHeight="1">
      <x:c r="A14" s="169" t="str">
        <x:v>Road shoes</x:v>
      </x:c>
      <x:c r="B14" s="169" t="str">
        <x:v>Best-supported</x:v>
      </x:c>
      <x:c r="C14" s="186" t="n">
        <x:v>500000</x:v>
      </x:c>
      <x:c r="D14" s="172" t="n">
        <x:v>0.2</x:v>
      </x:c>
      <x:c r="E14" s="172" t="n">
        <x:v>0.05</x:v>
      </x:c>
      <x:c r="F14" s="172" t="n">
        <x:v>0.028</x:v>
      </x:c>
      <x:c r="G14" s="169" t="str">
        <x:v>Fictional direct-sales group; excludes baseline</x:v>
      </x:c>
      <x:c r="H14" s="169" t="str">
        <x:v>Assign owner</x:v>
      </x:c>
    </x:row>
    <x:row r="15" ht="48" customHeight="1">
      <x:c r="A15" s="169" t="str">
        <x:v>Road shoes</x:v>
      </x:c>
      <x:c r="B15" s="169" t="str">
        <x:v>Upside</x:v>
      </x:c>
      <x:c r="C15" s="186" t="n">
        <x:v>500000</x:v>
      </x:c>
      <x:c r="D15" s="172" t="n">
        <x:v>0.24</x:v>
      </x:c>
      <x:c r="E15" s="172" t="n">
        <x:v>0.052</x:v>
      </x:c>
      <x:c r="F15" s="172" t="n">
        <x:v>0.029</x:v>
      </x:c>
      <x:c r="G15" s="169" t="str">
        <x:v>Fictional direct-sales group; excludes baseline</x:v>
      </x:c>
      <x:c r="H15" s="169" t="str">
        <x:v>Assign owner</x:v>
      </x:c>
      <x:c r="I15"/>
      <x:c r="J15"/>
    </x:row>
    <x:row r="16" ht="48" customHeight="1">
      <x:c r="A16" s="169" t="str">
        <x:v>Group 2</x:v>
      </x:c>
      <x:c r="B16" s="169" t="str">
        <x:v>Low</x:v>
      </x:c>
      <x:c r="C16" s="186" t="n">
        <x:v>0</x:v>
      </x:c>
      <x:c r="D16" s="172" t="n">
        <x:v>0.16</x:v>
      </x:c>
      <x:c r="E16" s="172" t="n">
        <x:v>0.05</x:v>
      </x:c>
      <x:c r="F16" s="172" t="n">
        <x:v>0.025</x:v>
      </x:c>
      <x:c r="G16" s="169" t="str">
        <x:v>Unused: set opportunity and evidence before use</x:v>
      </x:c>
      <x:c r="H16" s="169" t="str">
        <x:v>Assign owner</x:v>
      </x:c>
    </x:row>
    <x:row r="17" ht="48" customHeight="1">
      <x:c r="A17" s="169" t="str">
        <x:v>Group 2</x:v>
      </x:c>
      <x:c r="B17" s="169" t="str">
        <x:v>Best-supported</x:v>
      </x:c>
      <x:c r="C17" s="186" t="n">
        <x:v>0</x:v>
      </x:c>
      <x:c r="D17" s="172" t="n">
        <x:v>0.2</x:v>
      </x:c>
      <x:c r="E17" s="172" t="n">
        <x:v>0.05</x:v>
      </x:c>
      <x:c r="F17" s="172" t="n">
        <x:v>0.028</x:v>
      </x:c>
      <x:c r="G17" s="169" t="str">
        <x:v>Unused: set opportunity and evidence before use</x:v>
      </x:c>
      <x:c r="H17" s="169" t="str">
        <x:v>Assign owner</x:v>
      </x:c>
      <x:c r="I17"/>
      <x:c r="J17"/>
    </x:row>
    <x:row r="18" ht="48" customHeight="1">
      <x:c r="A18" s="169" t="str">
        <x:v>Group 2</x:v>
      </x:c>
      <x:c r="B18" s="169" t="str">
        <x:v>Upside</x:v>
      </x:c>
      <x:c r="C18" s="186" t="n">
        <x:v>0</x:v>
      </x:c>
      <x:c r="D18" s="172" t="n">
        <x:v>0.24</x:v>
      </x:c>
      <x:c r="E18" s="172" t="n">
        <x:v>0.052</x:v>
      </x:c>
      <x:c r="F18" s="172" t="n">
        <x:v>0.029</x:v>
      </x:c>
      <x:c r="G18" s="169" t="str">
        <x:v>Unused: set opportunity and evidence before use</x:v>
      </x:c>
      <x:c r="H18" s="169" t="str">
        <x:v>Assign owner</x:v>
      </x:c>
      <x:c r="I18"/>
      <x:c r="J18"/>
    </x:row>
    <x:row r="19" ht="48" customHeight="1">
      <x:c r="A19" s="169" t="str">
        <x:v>Group 3</x:v>
      </x:c>
      <x:c r="B19" s="169" t="str">
        <x:v>Low</x:v>
      </x:c>
      <x:c r="C19" s="186" t="n">
        <x:v>0</x:v>
      </x:c>
      <x:c r="D19" s="172" t="n">
        <x:v>0.16</x:v>
      </x:c>
      <x:c r="E19" s="172" t="n">
        <x:v>0.05</x:v>
      </x:c>
      <x:c r="F19" s="172" t="n">
        <x:v>0.025</x:v>
      </x:c>
      <x:c r="G19" s="169" t="str">
        <x:v>Unused: set opportunity and evidence before use</x:v>
      </x:c>
      <x:c r="H19" s="169" t="str">
        <x:v>Assign owner</x:v>
      </x:c>
      <x:c r="I19"/>
      <x:c r="J19"/>
    </x:row>
    <x:row r="20" ht="48" customHeight="1">
      <x:c r="A20" s="169" t="str">
        <x:v>Group 3</x:v>
      </x:c>
      <x:c r="B20" s="169" t="str">
        <x:v>Best-supported</x:v>
      </x:c>
      <x:c r="C20" s="186" t="n">
        <x:v>0</x:v>
      </x:c>
      <x:c r="D20" s="172" t="n">
        <x:v>0.2</x:v>
      </x:c>
      <x:c r="E20" s="172" t="n">
        <x:v>0.05</x:v>
      </x:c>
      <x:c r="F20" s="172" t="n">
        <x:v>0.028</x:v>
      </x:c>
      <x:c r="G20" s="169" t="str">
        <x:v>Unused: set opportunity and evidence before use</x:v>
      </x:c>
      <x:c r="H20" s="169" t="str">
        <x:v>Assign owner</x:v>
      </x:c>
      <x:c r="I20"/>
      <x:c r="J20"/>
    </x:row>
    <x:row r="21" ht="48" customHeight="1">
      <x:c r="A21" s="169" t="str">
        <x:v>Group 3</x:v>
      </x:c>
      <x:c r="B21" s="169" t="str">
        <x:v>Upside</x:v>
      </x:c>
      <x:c r="C21" s="186" t="n">
        <x:v>0</x:v>
      </x:c>
      <x:c r="D21" s="172" t="n">
        <x:v>0.24</x:v>
      </x:c>
      <x:c r="E21" s="172" t="n">
        <x:v>0.052</x:v>
      </x:c>
      <x:c r="F21" s="172" t="n">
        <x:v>0.029</x:v>
      </x:c>
      <x:c r="G21" s="169" t="str">
        <x:v>Unused: set opportunity and evidence before use</x:v>
      </x:c>
      <x:c r="H21" s="169" t="str">
        <x:v>Assign owner</x:v>
      </x:c>
      <x:c r="I21"/>
      <x:c r="J21"/>
    </x:row>
    <x:row r="22" ht="28" customHeight="1">
      <x:c r="A22" s="166"/>
      <x:c r="B22" s="166"/>
      <x:c r="C22" s="166"/>
      <x:c r="D22" s="166"/>
      <x:c r="E22" s="166"/>
      <x:c r="F22" s="166"/>
      <x:c r="G22" s="166"/>
      <x:c r="H22" s="166"/>
    </x:row>
    <x:row r="23" ht="28" customHeight="1">
      <x:c r="A23" s="166"/>
      <x:c r="B23" s="166"/>
      <x:c r="C23" s="166"/>
      <x:c r="D23" s="166"/>
      <x:c r="E23" s="166"/>
      <x:c r="F23" s="166"/>
      <x:c r="G23" s="166"/>
      <x:c r="H23" s="166"/>
    </x:row>
    <x:row r="24" ht="34" customHeight="1">
      <x:c r="A24" s="166" t="str">
        <x:v>Additional opportunity excludes the no-work baseline. Opportunity × visibility gives additional impressions. If already estimated, use impressions with 100% visibility.</x:v>
      </x:c>
      <x:c r="B24" s="166"/>
      <x:c r="C24" s="166"/>
      <x:c r="D24" s="166"/>
      <x:c r="E24" s="166"/>
      <x:c r="F24" s="166"/>
      <x:c r="G24" s="166"/>
      <x:c r="H24" s="166"/>
      <x:c r="I24"/>
      <x:c r="J24"/>
    </x:row>
    <x:row r="25" ht="34" customHeight="1">
      <x:c r="A25" s="166" t="str">
        <x:v>Group slots 1–3 match Baseline, Delivery and Monthly model by row. Keep the same group name across its three scenario rows.</x:v>
      </x:c>
      <x:c r="B25" s="166"/>
      <x:c r="C25" s="166"/>
      <x:c r="D25" s="166"/>
      <x:c r="E25" s="166"/>
      <x:c r="F25" s="166"/>
      <x:c r="G25" s="166"/>
      <x:c r="H25" s="166"/>
    </x:row>
    <x:row r="26" ht="34" customHeight="1">
      <x:c r="A26" s="166" t="str">
        <x:v>Use distinct direct-sales populations. Do not sum assisted conversions, leads, AI mentions or overlapping groups into sales.</x:v>
      </x:c>
      <x:c r="B26" s="166"/>
      <x:c r="C26" s="166"/>
      <x:c r="D26" s="166"/>
      <x:c r="E26" s="166"/>
      <x:c r="F26" s="166"/>
      <x:c r="G26" s="166"/>
      <x:c r="H26" s="166"/>
      <x:c r="I26"/>
      <x:c r="J26"/>
    </x:row>
    <x:row r="27" ht="34" customHeight="1">
      <x:c r="A27" s="166" t="str">
        <x:v>The model uses a fixed January–December window. Change the year, then replace every assumption, weight and snapshot for that window.</x:v>
      </x:c>
      <x:c r="B27" s="166"/>
      <x:c r="C27" s="166"/>
      <x:c r="D27" s="166"/>
      <x:c r="E27" s="166"/>
      <x:c r="F27" s="166"/>
      <x:c r="G27" s="166"/>
      <x:c r="H27" s="166"/>
      <x:c r="I27"/>
      <x:c r="J27"/>
    </x:row>
    <x:row r="28" ht="34" customHeight="1">
      <x:c r="A28" s="166" t="str">
        <x:v>Delivery is applied once through Monthly model eligibility. If your opportunity already includes timing, use month 1 and weights that sum to 100%.</x:v>
      </x:c>
      <x:c r="B28" s="166"/>
      <x:c r="C28" s="166"/>
      <x:c r="D28" s="166"/>
      <x:c r="E28" s="166"/>
      <x:c r="F28" s="166"/>
      <x:c r="G28" s="166"/>
      <x:c r="H28" s="166"/>
      <x:c r="I28"/>
      <x:c r="J28"/>
    </x:row>
    <x:row r="29" ht="28" customHeight="1">
      <x:c r="A29" s="166"/>
      <x:c r="B29" s="166"/>
      <x:c r="C29" s="166"/>
      <x:c r="D29" s="166"/>
      <x:c r="E29" s="166"/>
      <x:c r="F29" s="166"/>
      <x:c r="G29" s="166"/>
      <x:c r="H29" s="166"/>
      <x:c r="I29"/>
      <x:c r="J29"/>
    </x:row>
    <x:row r="30" ht="28" customHeight="1">
      <x:c r="A30" s="166"/>
      <x:c r="B30" s="166"/>
      <x:c r="C30" s="166"/>
      <x:c r="D30" s="166"/>
      <x:c r="E30" s="166"/>
      <x:c r="F30" s="166"/>
      <x:c r="G30" s="166"/>
      <x:c r="H30" s="166"/>
    </x:row>
    <x:row r="31" ht="28" customHeight="1">
      <x:c r="A31" s="166"/>
      <x:c r="B31" s="166"/>
      <x:c r="C31" s="166"/>
      <x:c r="D31" s="166"/>
      <x:c r="E31" s="166"/>
      <x:c r="F31" s="166"/>
      <x:c r="G31" s="166"/>
      <x:c r="H31" s="166"/>
    </x:row>
    <x:row r="32" ht="28" customHeight="1">
      <x:c r="A32" s="166"/>
      <x:c r="B32" s="166"/>
      <x:c r="C32" s="166"/>
      <x:c r="D32" s="166"/>
      <x:c r="E32" s="166"/>
      <x:c r="F32" s="166"/>
      <x:c r="G32" s="166"/>
      <x:c r="H32" s="166"/>
    </x:row>
    <x:row r="33" ht="28" customHeight="1">
      <x:c r="A33" s="166"/>
      <x:c r="B33" s="166"/>
      <x:c r="C33" s="166"/>
      <x:c r="D33" s="166"/>
      <x:c r="E33" s="166"/>
      <x:c r="F33" s="166"/>
      <x:c r="G33" s="166"/>
      <x:c r="H33" s="166"/>
    </x:row>
    <x:row r="34" ht="28" customHeight="1">
      <x:c r="A34" s="166"/>
      <x:c r="B34" s="166"/>
      <x:c r="C34" s="166"/>
      <x:c r="D34" s="166"/>
      <x:c r="E34" s="166"/>
      <x:c r="F34" s="166"/>
      <x:c r="G34" s="166"/>
      <x:c r="H34" s="166"/>
    </x:row>
  </x:sheetData>
  <x:mergeCells>
    <x:mergeCell ref="A1:H1"/>
    <x:mergeCell ref="A2:H2"/>
    <x:mergeCell ref="A24:H24"/>
    <x:mergeCell ref="A25:H25"/>
    <x:mergeCell ref="A26:H26"/>
    <x:mergeCell ref="A27:H27"/>
    <x:mergeCell ref="A28:H28"/>
  </x:mergeCells>
  <x:conditionalFormatting sqref="A1:J34">
    <x:cfRule type="containsText" dxfId="1" priority="1" operator="containsText" text="n.a."/>
  </x:conditionalFormatting>
  <x:dataValidations count="20">
    <x:dataValidation type="decimal" operator="between" sqref="B4">
      <x:formula1>2000</x:formula1>
      <x:formula2>2100</x:formula2>
    </x:dataValidation>
    <x:dataValidation type="decimal" operator="between" sqref="B5:B7">
      <x:formula1>0</x:formula1>
      <x:formula2>1000000000000</x:formula2>
    </x:dataValidation>
    <x:dataValidation type="decimal" operator="between" sqref="C13">
      <x:formula1>0</x:formula1>
      <x:formula2>1000000000000</x:formula2>
    </x:dataValidation>
    <x:dataValidation type="decimal" operator="between" sqref="D13:F13">
      <x:formula1>0</x:formula1>
      <x:formula2>1</x:formula2>
    </x:dataValidation>
    <x:dataValidation type="decimal" operator="between" sqref="C14">
      <x:formula1>0</x:formula1>
      <x:formula2>1000000000000</x:formula2>
    </x:dataValidation>
    <x:dataValidation type="decimal" operator="between" sqref="D14:F14">
      <x:formula1>0</x:formula1>
      <x:formula2>1</x:formula2>
    </x:dataValidation>
    <x:dataValidation type="decimal" operator="between" sqref="C15">
      <x:formula1>0</x:formula1>
      <x:formula2>1000000000000</x:formula2>
    </x:dataValidation>
    <x:dataValidation type="decimal" operator="between" sqref="D15:F15">
      <x:formula1>0</x:formula1>
      <x:formula2>1</x:formula2>
    </x:dataValidation>
    <x:dataValidation type="decimal" operator="between" sqref="C16">
      <x:formula1>0</x:formula1>
      <x:formula2>1000000000000</x:formula2>
    </x:dataValidation>
    <x:dataValidation type="decimal" operator="between" sqref="D16:F16">
      <x:formula1>0</x:formula1>
      <x:formula2>1</x:formula2>
    </x:dataValidation>
    <x:dataValidation type="decimal" operator="between" sqref="C17">
      <x:formula1>0</x:formula1>
      <x:formula2>1000000000000</x:formula2>
    </x:dataValidation>
    <x:dataValidation type="decimal" operator="between" sqref="D17:F17">
      <x:formula1>0</x:formula1>
      <x:formula2>1</x:formula2>
    </x:dataValidation>
    <x:dataValidation type="decimal" operator="between" sqref="C18">
      <x:formula1>0</x:formula1>
      <x:formula2>1000000000000</x:formula2>
    </x:dataValidation>
    <x:dataValidation type="decimal" operator="between" sqref="D18:F18">
      <x:formula1>0</x:formula1>
      <x:formula2>1</x:formula2>
    </x:dataValidation>
    <x:dataValidation type="decimal" operator="between" sqref="C19">
      <x:formula1>0</x:formula1>
      <x:formula2>1000000000000</x:formula2>
    </x:dataValidation>
    <x:dataValidation type="decimal" operator="between" sqref="D19:F19">
      <x:formula1>0</x:formula1>
      <x:formula2>1</x:formula2>
    </x:dataValidation>
    <x:dataValidation type="decimal" operator="between" sqref="C20">
      <x:formula1>0</x:formula1>
      <x:formula2>1000000000000</x:formula2>
    </x:dataValidation>
    <x:dataValidation type="decimal" operator="between" sqref="D20:F20">
      <x:formula1>0</x:formula1>
      <x:formula2>1</x:formula2>
    </x:dataValidation>
    <x:dataValidation type="decimal" operator="between" sqref="C21">
      <x:formula1>0</x:formula1>
      <x:formula2>1000000000000</x:formula2>
    </x:dataValidation>
    <x:dataValidation type="decimal" operator="between" sqref="D21:F21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30" hidden="0" customWidth="1"/>
    <x:col min="2" max="2" width="25" hidden="0" customWidth="1"/>
    <x:col min="3" max="3" width="37" hidden="0" customWidth="1"/>
    <x:col min="4" max="4" width="20" hidden="0" customWidth="1"/>
    <x:col min="5" max="5" width="25" hidden="0" customWidth="1"/>
    <x:col min="6" max="6" width="45" hidden="0" customWidth="1"/>
    <x:col min="7" max="7" width="21.670000076293945" hidden="0" customWidth="1"/>
    <x:col min="8" max="8" width="20" hidden="0" customWidth="1"/>
  </x:cols>
  <x:sheetData>
    <x:row r="1" ht="38" customHeight="1">
      <x:c r="A1" s="168" t="str">
        <x:v>EVIDENCE</x:v>
      </x:c>
      <x:c r="B1" s="168"/>
      <x:c r="C1" s="168"/>
      <x:c r="D1" s="168"/>
      <x:c r="E1" s="168"/>
      <x:c r="F1" s="168"/>
      <x:c r="G1"/>
      <x:c r="H1"/>
    </x:row>
    <x:row r="2" ht="44" customHeight="1">
      <x:c r="A2" s="166" t="str">
        <x:v>Replace fictional sources with your own observations. Strength labels do not calculate probability or narrow a range automatically.</x:v>
      </x:c>
      <x:c r="B2" s="166"/>
      <x:c r="C2" s="166"/>
      <x:c r="D2" s="166"/>
      <x:c r="E2" s="166"/>
      <x:c r="F2" s="166"/>
      <x:c r="G2"/>
      <x:c r="H2"/>
    </x:row>
    <x:row r="3" ht="28" customHeight="1">
      <x:c r="A3" s="166"/>
      <x:c r="B3" s="166"/>
      <x:c r="C3" s="166"/>
      <x:c r="D3" s="166"/>
      <x:c r="E3" s="166"/>
      <x:c r="F3" s="166"/>
    </x:row>
    <x:row r="4" ht="28" customHeight="1">
      <x:c r="A4" s="166"/>
      <x:c r="B4" s="166"/>
      <x:c r="C4" s="166"/>
      <x:c r="D4" s="166"/>
      <x:c r="E4" s="166"/>
      <x:c r="F4" s="166"/>
      <x:c r="G4"/>
      <x:c r="H4"/>
    </x:row>
    <x:row r="5" ht="36" customHeight="1">
      <x:c r="A5" s="171" t="str">
        <x:v>Group / driver</x:v>
      </x:c>
      <x:c r="B5" s="171" t="str">
        <x:v>Value or model cell</x:v>
      </x:c>
      <x:c r="C5" s="171" t="str">
        <x:v>Source / comparable cohort</x:v>
      </x:c>
      <x:c r="D5" s="171" t="str">
        <x:v>As-of date</x:v>
      </x:c>
      <x:c r="E5" s="171" t="str">
        <x:v>Evidence strength</x:v>
      </x:c>
      <x:c r="F5" s="171" t="str">
        <x:v>Uncertainty / next evidence</x:v>
      </x:c>
    </x:row>
    <x:row r="6" ht="48" customHeight="1">
      <x:c r="A6" s="169" t="str">
        <x:v>Road shoes: visibility</x:v>
      </x:c>
      <x:c r="B6" s="169" t="str">
        <x:v>Forecast / Inputs</x:v>
      </x:c>
      <x:c r="C6" s="169" t="str">
        <x:v>Fictional opportunity analysis</x:v>
      </x:c>
      <x:c r="D6" s="169" t="str">
        <x:v>Illustrative</x:v>
      </x:c>
      <x:c r="E6" s="169" t="str">
        <x:v>Judgement</x:v>
      </x:c>
      <x:c r="F6" s="169" t="str">
        <x:v>Check demand, overlap and achievable visibility</x:v>
      </x:c>
      <x:c r="G6"/>
      <x:c r="H6"/>
    </x:row>
    <x:row r="7" ht="48" customHeight="1">
      <x:c r="A7" s="169" t="str">
        <x:v>Road shoes: CTR</x:v>
      </x:c>
      <x:c r="B7" s="169" t="str">
        <x:v>Forecast / Inputs</x:v>
      </x:c>
      <x:c r="C7" s="169" t="str">
        <x:v>Fictional comparable query cohort</x:v>
      </x:c>
      <x:c r="D7" s="169" t="str">
        <x:v>Illustrative</x:v>
      </x:c>
      <x:c r="E7" s="169" t="str">
        <x:v>Judgement</x:v>
      </x:c>
      <x:c r="F7" s="169" t="str">
        <x:v>Check device, brand and SERP feature mix</x:v>
      </x:c>
      <x:c r="G7"/>
      <x:c r="H7"/>
    </x:row>
    <x:row r="8" ht="48" customHeight="1">
      <x:c r="A8" s="169" t="str">
        <x:v>Road shoes: conversion</x:v>
      </x:c>
      <x:c r="B8" s="169" t="str">
        <x:v>Forecast / Inputs</x:v>
      </x:c>
      <x:c r="C8" s="169" t="str">
        <x:v>Fictional analytics cohort</x:v>
      </x:c>
      <x:c r="D8" s="169" t="str">
        <x:v>Illustrative</x:v>
      </x:c>
      <x:c r="E8" s="169" t="str">
        <x:v>Judgement</x:v>
      </x:c>
      <x:c r="F8" s="169" t="str">
        <x:v>Check click-to-session reconciliation and sales definition</x:v>
      </x:c>
      <x:c r="G8"/>
      <x:c r="H8"/>
    </x:row>
    <x:row r="9" ht="48" customHeight="1">
      <x:c r="A9" s="169" t="str">
        <x:v>Baseline</x:v>
      </x:c>
      <x:c r="B9" s="169" t="str">
        <x:v>Baseline</x:v>
      </x:c>
      <x:c r="C9" s="169" t="str">
        <x:v>Fictional no-work assumptions</x:v>
      </x:c>
      <x:c r="D9" s="169" t="str">
        <x:v>Illustrative</x:v>
      </x:c>
      <x:c r="E9" s="169" t="str">
        <x:v>Judgement</x:v>
      </x:c>
      <x:c r="F9" s="169" t="str">
        <x:v>Backtest using only evidence known before the test period</x:v>
      </x:c>
      <x:c r="G9"/>
      <x:c r="H9"/>
    </x:row>
    <x:row r="10" ht="48" customHeight="1">
      <x:c r="A10" s="169" t="str">
        <x:v>Delivery</x:v>
      </x:c>
      <x:c r="B10" s="169" t="str">
        <x:v>Delivery / Monthly model</x:v>
      </x:c>
      <x:c r="C10" s="169" t="str">
        <x:v>Fictional implementation plan</x:v>
      </x:c>
      <x:c r="D10" s="169" t="str">
        <x:v>Illustrative</x:v>
      </x:c>
      <x:c r="E10" s="169" t="str">
        <x:v>Judgement</x:v>
      </x:c>
      <x:c r="F10" s="169" t="str">
        <x:v>Owner, launch, dependencies and benefit ramp</x:v>
      </x:c>
      <x:c r="G10"/>
      <x:c r="H10"/>
    </x:row>
    <x:row r="11" ht="48" customHeight="1">
      <x:c r="A11" s="169" t="str">
        <x:v>Contribution</x:v>
      </x:c>
      <x:c r="B11" s="169" t="str">
        <x:v>Forecast / Inputs</x:v>
      </x:c>
      <x:c r="C11" s="169" t="str">
        <x:v>Fictional finance assumption</x:v>
      </x:c>
      <x:c r="D11" s="169" t="str">
        <x:v>Illustrative</x:v>
      </x:c>
      <x:c r="E11" s="169" t="str">
        <x:v>Judgement</x:v>
      </x:c>
      <x:c r="F11" s="169" t="str">
        <x:v>After variable fulfilment costs, before project cost</x:v>
      </x:c>
      <x:c r="G11"/>
      <x:c r="H11"/>
    </x:row>
    <x:row r="12" ht="48" customHeight="1">
      <x:c r="A12" s="169" t="str">
        <x:v>Group 2 drivers</x:v>
      </x:c>
      <x:c r="B12" s="169" t="str"/>
      <x:c r="C12" s="169" t="str"/>
      <x:c r="D12" s="169" t="str"/>
      <x:c r="E12" s="169" t="str"/>
      <x:c r="F12" s="169" t="str"/>
      <x:c r="G12"/>
      <x:c r="H12"/>
    </x:row>
    <x:row r="13" ht="48" customHeight="1">
      <x:c r="A13" s="169" t="str">
        <x:v>Group 3 drivers</x:v>
      </x:c>
      <x:c r="B13" s="169" t="str"/>
      <x:c r="C13" s="169" t="str"/>
      <x:c r="D13" s="169" t="str"/>
      <x:c r="E13" s="169" t="str"/>
      <x:c r="F13" s="169" t="str"/>
      <x:c r="G13"/>
      <x:c r="H13"/>
    </x:row>
    <x:row r="14" ht="28" customHeight="1">
      <x:c r="A14" s="166"/>
      <x:c r="B14" s="166"/>
      <x:c r="C14" s="166"/>
      <x:c r="D14" s="166"/>
      <x:c r="E14" s="166"/>
      <x:c r="F14" s="166"/>
    </x:row>
    <x:row r="15" ht="34" customHeight="1">
      <x:c r="A15" s="166" t="str">
        <x:v>Record the source date, sample, exclusions and rationale for each Low / Best-supported / Upside assumption.</x:v>
      </x:c>
      <x:c r="B15" s="166"/>
      <x:c r="C15" s="166"/>
      <x:c r="D15" s="166"/>
      <x:c r="E15" s="166"/>
      <x:c r="F15" s="166"/>
    </x:row>
    <x:row r="16" ht="34" customHeight="1">
      <x:c r="A16" s="166" t="str">
        <x:v>Stronger comparable evidence can justify a tighter range. Weak evidence calls for wider assumptions and an earlier review.</x:v>
      </x:c>
      <x:c r="B16" s="166"/>
      <x:c r="C16" s="166"/>
      <x:c r="D16" s="166"/>
      <x:c r="E16" s="166"/>
      <x:c r="F16" s="166"/>
    </x:row>
    <x:row r="17" ht="28" customHeight="1">
      <x:c r="A17" s="166"/>
      <x:c r="B17" s="166"/>
      <x:c r="C17" s="166"/>
      <x:c r="D17" s="166"/>
      <x:c r="E17" s="166"/>
      <x:c r="F17" s="166"/>
      <x:c r="G17"/>
      <x:c r="H17"/>
    </x:row>
    <x:row r="18" ht="34" customHeight="1">
      <x:c r="A18" s="166" t="str">
        <x:v>Alignment: James Yorke, From Rankings to Ranges, 72-page talk PDF (3 October 2026), especially slides 21–59.</x:v>
      </x:c>
      <x:c r="B18" s="166"/>
      <x:c r="C18" s="166"/>
      <x:c r="D18" s="166"/>
      <x:c r="E18" s="166"/>
      <x:c r="F18" s="166"/>
    </x:row>
    <x:row r="19" ht="34" customHeight="1">
      <x:c r="A19" s="166" t="str">
        <x:v>Live resources checked 6 October 2026. All populated business inputs in this workbook are fictional teaching assumptions.</x:v>
      </x:c>
      <x:c r="B19" s="166"/>
      <x:c r="C19" s="166"/>
      <x:c r="D19" s="166"/>
      <x:c r="E19" s="166"/>
      <x:c r="F19" s="166"/>
      <x:c r="G19"/>
      <x:c r="H19"/>
    </x:row>
    <x:row r="20" ht="28" customHeight="1">
      <x:c r="A20" s="166"/>
      <x:c r="B20" s="166"/>
      <x:c r="C20" s="166"/>
      <x:c r="D20" s="166"/>
      <x:c r="E20" s="166"/>
      <x:c r="F20" s="166"/>
      <x:c r="G20"/>
      <x:c r="H20"/>
    </x:row>
    <x:row r="21" ht="36" customHeight="1">
      <x:c r="A21" s="171" t="str">
        <x:v>Resource</x:v>
      </x:c>
      <x:c r="B21" s="171" t="str">
        <x:v>URL (copy to browser)</x:v>
      </x:c>
      <x:c r="C21" s="166"/>
      <x:c r="D21" s="166"/>
      <x:c r="E21" s="166"/>
      <x:c r="F21" s="166"/>
      <x:c r="G21"/>
      <x:c r="H21"/>
    </x:row>
    <x:row r="22" ht="28" customHeight="1">
      <x:c r="A22" s="166" t="str">
        <x:v>Range Model, slides and downloads</x:v>
      </x:c>
      <x:c r="B22" s="183" t="str">
        <x:v>https://brokeninternetclub.com/range-model</x:v>
      </x:c>
      <x:c r="C22" s="183"/>
      <x:c r="D22" s="183"/>
      <x:c r="E22" s="183"/>
      <x:c r="F22" s="183"/>
    </x:row>
    <x:row r="23" ht="28" customHeight="1">
      <x:c r="A23" s="166" t="str">
        <x:v>Group planner</x:v>
      </x:c>
      <x:c r="B23" s="183" t="str">
        <x:v>https://brokeninternetclub.com/forecast-group-planner</x:v>
      </x:c>
      <x:c r="C23" s="183"/>
      <x:c r="D23" s="183"/>
      <x:c r="E23" s="183"/>
      <x:c r="F23" s="183"/>
    </x:row>
    <x:row r="24" ht="28" customHeight="1">
      <x:c r="A24" s="166" t="str">
        <x:v>Baseline backtest</x:v>
      </x:c>
      <x:c r="B24" s="183" t="str">
        <x:v>https://brokeninternetclub.com/backtest-the-baseline</x:v>
      </x:c>
      <x:c r="C24" s="183"/>
      <x:c r="D24" s="183"/>
      <x:c r="E24" s="183"/>
      <x:c r="F24" s="183"/>
    </x:row>
    <x:row r="25" ht="28" customHeight="1">
      <x:c r="A25" s="166" t="str">
        <x:v>Evidence builder</x:v>
      </x:c>
      <x:c r="B25" s="183" t="str">
        <x:v>https://brokeninternetclub.com/evidence-assumption-builder</x:v>
      </x:c>
      <x:c r="C25" s="183"/>
      <x:c r="D25" s="183"/>
      <x:c r="E25" s="183"/>
      <x:c r="F25" s="183"/>
    </x:row>
    <x:row r="26" ht="28" customHeight="1">
      <x:c r="A26" s="166" t="str">
        <x:v>Sensitivity Lab</x:v>
      </x:c>
      <x:c r="B26" s="183" t="str">
        <x:v>https://brokeninternetclub.com/sensitivity-lab</x:v>
      </x:c>
      <x:c r="C26" s="183"/>
      <x:c r="D26" s="183"/>
      <x:c r="E26" s="183"/>
      <x:c r="F26" s="183"/>
    </x:row>
    <x:row r="27" ht="28" customHeight="1">
      <x:c r="A27" s="166" t="str">
        <x:v>Delivery Reality Check</x:v>
      </x:c>
      <x:c r="B27" s="183" t="str">
        <x:v>https://brokeninternetclub.com/delivery-reality-check</x:v>
      </x:c>
      <x:c r="C27" s="183"/>
      <x:c r="D27" s="183"/>
      <x:c r="E27" s="183"/>
      <x:c r="F27" s="183"/>
    </x:row>
    <x:row r="28" ht="28" customHeight="1">
      <x:c r="A28" s="166" t="str">
        <x:v>Forecast Review Lab</x:v>
      </x:c>
      <x:c r="B28" s="183" t="str">
        <x:v>https://brokeninternetclub.com/forecast-review-lab</x:v>
      </x:c>
      <x:c r="C28" s="183"/>
      <x:c r="D28" s="183"/>
      <x:c r="E28" s="183"/>
      <x:c r="F28" s="183"/>
    </x:row>
    <x:row r="29" ht="28" customHeight="1">
      <x:c r="A29" s="166" t="str">
        <x:v>Field Guide</x:v>
      </x:c>
      <x:c r="B29" s="183" t="str">
        <x:v>https://brokeninternetclub.com/forecasting-field-guide</x:v>
      </x:c>
      <x:c r="C29" s="183"/>
      <x:c r="D29" s="183"/>
      <x:c r="E29" s="183"/>
      <x:c r="F29" s="183"/>
    </x:row>
    <x:row r="30" ht="28" customHeight="1">
      <x:c r="A30" s="166"/>
      <x:c r="B30" s="166"/>
      <x:c r="C30" s="166"/>
      <x:c r="D30" s="166"/>
      <x:c r="E30" s="166"/>
      <x:c r="F30" s="166"/>
    </x:row>
    <x:row r="31" ht="28" customHeight="1">
      <x:c r="A31" s="166"/>
      <x:c r="B31" s="166"/>
      <x:c r="C31" s="166"/>
      <x:c r="D31" s="166"/>
      <x:c r="E31" s="166"/>
      <x:c r="F31" s="166"/>
    </x:row>
    <x:row r="32" ht="28" customHeight="1">
      <x:c r="A32" s="166"/>
      <x:c r="B32" s="166"/>
      <x:c r="C32" s="166"/>
      <x:c r="D32" s="166"/>
      <x:c r="E32" s="166"/>
      <x:c r="F32" s="166"/>
    </x:row>
    <x:row r="33" ht="28" customHeight="1">
      <x:c r="A33" s="166"/>
      <x:c r="B33" s="166"/>
      <x:c r="C33" s="166"/>
      <x:c r="D33" s="166"/>
      <x:c r="E33" s="166"/>
      <x:c r="F33" s="166"/>
    </x:row>
  </x:sheetData>
  <x:mergeCells>
    <x:mergeCell ref="A1:F1"/>
    <x:mergeCell ref="A2:F2"/>
    <x:mergeCell ref="A15:F15"/>
    <x:mergeCell ref="A16:F16"/>
    <x:mergeCell ref="A18:F18"/>
    <x:mergeCell ref="A19:F19"/>
    <x:mergeCell ref="B22:F22"/>
    <x:mergeCell ref="B23:F23"/>
    <x:mergeCell ref="B24:F24"/>
    <x:mergeCell ref="B25:F25"/>
    <x:mergeCell ref="B26:F26"/>
    <x:mergeCell ref="B27:F27"/>
    <x:mergeCell ref="B28:F28"/>
    <x:mergeCell ref="B29:F29"/>
  </x:mergeCells>
  <x:conditionalFormatting sqref="A1:H33">
    <x:cfRule type="containsText" dxfId="2" priority="1" operator="containsText" text="n.a.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2" hidden="0" customWidth="1"/>
    <x:col min="5" max="5" width="22" hidden="0" customWidth="1"/>
    <x:col min="6" max="6" width="28" hidden="0" customWidth="1"/>
    <x:col min="7" max="7" width="49" hidden="0" customWidth="1"/>
  </x:cols>
  <x:sheetData>
    <x:row r="1" ht="38" customHeight="1">
      <x:c r="A1" s="168" t="str">
        <x:v>DELIVERY</x:v>
      </x:c>
      <x:c r="B1" s="168"/>
      <x:c r="C1" s="168"/>
      <x:c r="D1" s="168"/>
      <x:c r="E1" s="168"/>
      <x:c r="F1" s="168"/>
      <x:c r="G1" s="168"/>
    </x:row>
    <x:row r="2" ht="44" customHeight="1">
      <x:c r="A2" s="166" t="str">
        <x:v>Month numbers refer to the Inputs calendar year. 1 = already live / January; 13 = outside this window. Dates control eligible monthly weights.</x:v>
      </x:c>
      <x:c r="B2" s="166"/>
      <x:c r="C2" s="166"/>
      <x:c r="D2" s="166"/>
      <x:c r="E2" s="166"/>
      <x:c r="F2" s="166"/>
      <x:c r="G2" s="166"/>
    </x:row>
    <x:row r="3" ht="28" customHeight="1">
      <x:c r="A3" s="166"/>
      <x:c r="B3" s="166"/>
      <x:c r="C3" s="166"/>
      <x:c r="D3" s="166"/>
      <x:c r="E3" s="166"/>
      <x:c r="F3" s="166"/>
      <x:c r="G3" s="166"/>
    </x:row>
    <x:row r="4" ht="28" customHeight="1">
      <x:c r="A4" s="166"/>
      <x:c r="B4" s="166"/>
      <x:c r="C4" s="166"/>
      <x:c r="D4" s="166"/>
      <x:c r="E4" s="166"/>
      <x:c r="F4" s="166"/>
      <x:c r="G4" s="166"/>
    </x:row>
    <x:row r="5" ht="28" customHeight="1">
      <x:c r="A5" s="166"/>
      <x:c r="B5" s="166"/>
      <x:c r="C5" s="166"/>
      <x:c r="D5" s="166"/>
      <x:c r="E5" s="166"/>
      <x:c r="F5" s="166"/>
      <x:c r="G5" s="166"/>
    </x:row>
    <x:row r="6" ht="36" customHeight="1">
      <x:c r="A6" s="171" t="str">
        <x:v>Group</x:v>
      </x:c>
      <x:c r="B6" s="171" t="str">
        <x:v>Planned launch month</x:v>
      </x:c>
      <x:c r="C6" s="171" t="str">
        <x:v>Delay-test month</x:v>
      </x:c>
      <x:c r="D6" s="171" t="str">
        <x:v>Planned factor</x:v>
      </x:c>
      <x:c r="E6" s="171" t="str">
        <x:v>Delay-test factor</x:v>
      </x:c>
      <x:c r="F6" s="171" t="str">
        <x:v>Owner</x:v>
      </x:c>
      <x:c r="G6" s="171" t="str">
        <x:v>Dependency / action</x:v>
      </x:c>
    </x:row>
    <x:row r="7" ht="60" customHeight="1">
      <x:c r="A7" s="166" t="str">
        <x:f>'Inputs'!A13</x:f>
        <x:v>Road shoes</x:v>
      </x:c>
      <x:c r="B7" s="169" t="n">
        <x:v>3</x:v>
      </x:c>
      <x:c r="C7" s="169" t="n">
        <x:v>6</x:v>
      </x:c>
      <x:c r="D7" s="179" t="n">
        <x:f>IF(AND(COUNT('Monthly model'!C7:C18)=12,MIN('Monthly model'!C7:C18)&gt;=0,ABS(SUM('Monthly model'!C7:C18)-1)&lt;0.000001,ISNUMBER(B7),B7&gt;=1,B7&lt;=13),SUMIFS('Monthly model'!C7:C18,'Monthly model'!$B$7:$B$18,"&gt;="&amp;B7),"n.a.")</x:f>
        <x:v>0.9999999999999998</x:v>
      </x:c>
      <x:c r="E7" s="179" t="n">
        <x:f>IF(AND(ISNUMBER(D7),ISNUMBER(C7),C7&gt;=B7,C7&lt;=13),SUMIFS('Monthly model'!C7:C18,'Monthly model'!$B$7:$B$18,"&gt;="&amp;C7),"n.a.")</x:f>
        <x:v>0.7857142857142856</x:v>
      </x:c>
      <x:c r="F7" s="169" t="str">
        <x:v>Assign owner</x:v>
      </x:c>
      <x:c r="G7" s="169" t="str">
        <x:v>Confirm launch, capacity, tracking and ramp evidence</x:v>
      </x:c>
    </x:row>
    <x:row r="8" ht="60" customHeight="1">
      <x:c r="A8" s="166" t="str">
        <x:f>'Inputs'!A16</x:f>
        <x:v>Group 2</x:v>
      </x:c>
      <x:c r="B8" s="169" t="n">
        <x:v>3</x:v>
      </x:c>
      <x:c r="C8" s="169" t="n">
        <x:v>6</x:v>
      </x:c>
      <x:c r="D8" s="179" t="n">
        <x:f>IF(AND(COUNT('Monthly model'!D7:D18)=12,MIN('Monthly model'!D7:D18)&gt;=0,ABS(SUM('Monthly model'!D7:D18)-1)&lt;0.000001,ISNUMBER(B8),B8&gt;=1,B8&lt;=13),SUMIFS('Monthly model'!D7:D18,'Monthly model'!$B$7:$B$18,"&gt;="&amp;B8),"n.a.")</x:f>
        <x:v>0.9999999999999998</x:v>
      </x:c>
      <x:c r="E8" s="179" t="n">
        <x:f>IF(AND(ISNUMBER(D8),ISNUMBER(C8),C8&gt;=B8,C8&lt;=13),SUMIFS('Monthly model'!D7:D18,'Monthly model'!$B$7:$B$18,"&gt;="&amp;C8),"n.a.")</x:f>
        <x:v>0.7857142857142856</x:v>
      </x:c>
      <x:c r="F8" s="169" t="str">
        <x:v>Assign owner</x:v>
      </x:c>
      <x:c r="G8" s="169" t="str">
        <x:v>Confirm launch, capacity, tracking and ramp evidence</x:v>
      </x:c>
    </x:row>
    <x:row r="9" ht="60" customHeight="1">
      <x:c r="A9" s="166" t="str">
        <x:f>'Inputs'!A19</x:f>
        <x:v>Group 3</x:v>
      </x:c>
      <x:c r="B9" s="169" t="n">
        <x:v>3</x:v>
      </x:c>
      <x:c r="C9" s="169" t="n">
        <x:v>6</x:v>
      </x:c>
      <x:c r="D9" s="179" t="n">
        <x:f>IF(AND(COUNT('Monthly model'!E7:E18)=12,MIN('Monthly model'!E7:E18)&gt;=0,ABS(SUM('Monthly model'!E7:E18)-1)&lt;0.000001,ISNUMBER(B9),B9&gt;=1,B9&lt;=13),SUMIFS('Monthly model'!E7:E18,'Monthly model'!$B$7:$B$18,"&gt;="&amp;B9),"n.a.")</x:f>
        <x:v>0.9999999999999998</x:v>
      </x:c>
      <x:c r="E9" s="179" t="n">
        <x:f>IF(AND(ISNUMBER(D9),ISNUMBER(C9),C9&gt;=B9,C9&lt;=13),SUMIFS('Monthly model'!E7:E18,'Monthly model'!$B$7:$B$18,"&gt;="&amp;C9),"n.a.")</x:f>
        <x:v>0.7857142857142856</x:v>
      </x:c>
      <x:c r="F9" s="169" t="str">
        <x:v>Assign owner</x:v>
      </x:c>
      <x:c r="G9" s="169" t="str">
        <x:v>Confirm launch, capacity, tracking and ramp evidence</x:v>
      </x:c>
    </x:row>
    <x:row r="10" ht="28" customHeight="1">
      <x:c r="A10" s="166"/>
      <x:c r="B10" s="166"/>
      <x:c r="C10" s="166"/>
      <x:c r="D10" s="166"/>
      <x:c r="E10" s="166"/>
      <x:c r="F10" s="166"/>
      <x:c r="G10" s="166"/>
    </x:row>
    <x:row r="11" ht="28" customHeight="1">
      <x:c r="A11" s="166"/>
      <x:c r="B11" s="166"/>
      <x:c r="C11" s="166"/>
      <x:c r="D11" s="166"/>
      <x:c r="E11" s="166"/>
      <x:c r="F11" s="166"/>
      <x:c r="G11" s="166"/>
    </x:row>
    <x:row r="12" ht="36" customHeight="1">
      <x:c r="A12" s="171" t="str">
        <x:v>Dependency</x:v>
      </x:c>
      <x:c r="B12" s="171" t="str">
        <x:v>Owner</x:v>
      </x:c>
      <x:c r="C12" s="171" t="str">
        <x:v>Need-by date</x:v>
      </x:c>
      <x:c r="D12" s="171" t="str">
        <x:v>Status</x:v>
      </x:c>
      <x:c r="E12" s="171" t="str">
        <x:v>If missed</x:v>
      </x:c>
      <x:c r="F12" s="171" t="str">
        <x:v>Mitigation</x:v>
      </x:c>
      <x:c r="G12" s="171" t="str">
        <x:v>Next review</x:v>
      </x:c>
    </x:row>
    <x:row r="13" ht="46" customHeight="1">
      <x:c r="A13" s="169" t="str">
        <x:v>Pages / templates</x:v>
      </x:c>
      <x:c r="B13" s="169" t="str">
        <x:v>Engineering</x:v>
      </x:c>
      <x:c r="C13" s="170" t="d">
        <x:v>2027-03-01T00:00:00.000Z</x:v>
      </x:c>
      <x:c r="D13" s="169" t="str">
        <x:v>Open</x:v>
      </x:c>
      <x:c r="E13" s="169" t="str">
        <x:v>Launch slips</x:v>
      </x:c>
      <x:c r="F13" s="169" t="str">
        <x:v>Stage delivery</x:v>
      </x:c>
      <x:c r="G13" s="169" t="str">
        <x:v>Weekly</x:v>
      </x:c>
    </x:row>
    <x:row r="14" ht="46" customHeight="1">
      <x:c r="A14" s="169" t="str">
        <x:v>Internal links</x:v>
      </x:c>
      <x:c r="B14" s="169" t="str">
        <x:v>SEO / content</x:v>
      </x:c>
      <x:c r="C14" s="170" t="d">
        <x:v>2027-03-01T00:00:00.000Z</x:v>
      </x:c>
      <x:c r="D14" s="169" t="str">
        <x:v>Open</x:v>
      </x:c>
      <x:c r="E14" s="169" t="str">
        <x:v>Response lower</x:v>
      </x:c>
      <x:c r="F14" s="169" t="str">
        <x:v>QA linking</x:v>
      </x:c>
      <x:c r="G14" s="169" t="str">
        <x:v>Before launch</x:v>
      </x:c>
    </x:row>
    <x:row r="15" ht="46" customHeight="1">
      <x:c r="A15" s="169" t="str">
        <x:v>Measurement</x:v>
      </x:c>
      <x:c r="B15" s="169" t="str">
        <x:v>Analytics</x:v>
      </x:c>
      <x:c r="C15" s="170" t="d">
        <x:v>2027-03-01T00:00:00.000Z</x:v>
      </x:c>
      <x:c r="D15" s="169" t="str">
        <x:v>Open</x:v>
      </x:c>
      <x:c r="E15" s="169" t="str">
        <x:v>Review lacks evidence</x:v>
      </x:c>
      <x:c r="F15" s="169" t="str">
        <x:v>QA events</x:v>
      </x:c>
      <x:c r="G15" s="169" t="str">
        <x:v>Before launch</x:v>
      </x:c>
    </x:row>
    <x:row r="16" ht="28" customHeight="1">
      <x:c r="A16" s="166"/>
      <x:c r="B16" s="166"/>
      <x:c r="C16" s="166"/>
      <x:c r="D16" s="166"/>
      <x:c r="E16" s="166"/>
      <x:c r="F16" s="166"/>
      <x:c r="G16" s="166"/>
    </x:row>
    <x:row r="17" ht="28" customHeight="1">
      <x:c r="A17" s="166"/>
      <x:c r="B17" s="166"/>
      <x:c r="C17" s="166"/>
      <x:c r="D17" s="166"/>
      <x:c r="E17" s="166"/>
      <x:c r="F17" s="166"/>
      <x:c r="G17" s="166"/>
    </x:row>
    <x:row r="18" ht="34" customHeight="1">
      <x:c r="A18" s="166" t="str">
        <x:v>Delay test removes benefit scheduled before the later launch. It does not shift the ramp or recover lost benefit automatically.</x:v>
      </x:c>
      <x:c r="B18" s="166"/>
      <x:c r="C18" s="166"/>
      <x:c r="D18" s="166"/>
      <x:c r="E18" s="166"/>
      <x:c r="F18" s="166"/>
      <x:c r="G18" s="166"/>
    </x:row>
    <x:row r="19" ht="34" customHeight="1">
      <x:c r="A19" s="166" t="str">
        <x:v>Change Monthly model weights when the evidence suggests a different ramp or seasonal shape. Keep each group total at 100%.</x:v>
      </x:c>
      <x:c r="B19" s="166"/>
      <x:c r="C19" s="166"/>
      <x:c r="D19" s="166"/>
      <x:c r="E19" s="166"/>
      <x:c r="F19" s="166"/>
      <x:c r="G19" s="166"/>
    </x:row>
    <x:row r="20" ht="34" customHeight="1">
      <x:c r="A20" s="166" t="str">
        <x:v>The fictional schedule supports 140 for March and 110 for June in the same calendar year. It is not a universal delay curve.</x:v>
      </x:c>
      <x:c r="B20" s="166"/>
      <x:c r="C20" s="166"/>
      <x:c r="D20" s="166"/>
      <x:c r="E20" s="166"/>
      <x:c r="F20" s="166"/>
      <x:c r="G20" s="166"/>
    </x:row>
    <x:row r="21" ht="28" customHeight="1">
      <x:c r="A21" s="166"/>
      <x:c r="B21" s="166"/>
      <x:c r="C21" s="166"/>
      <x:c r="D21" s="166"/>
      <x:c r="E21" s="166"/>
      <x:c r="F21" s="166"/>
      <x:c r="G21" s="166"/>
    </x:row>
    <x:row r="22" ht="28" customHeight="1">
      <x:c r="A22" s="166"/>
      <x:c r="B22" s="166"/>
      <x:c r="C22" s="166"/>
      <x:c r="D22" s="166"/>
      <x:c r="E22" s="166"/>
      <x:c r="F22" s="166"/>
      <x:c r="G22" s="166"/>
    </x:row>
    <x:row r="23" ht="28" customHeight="1">
      <x:c r="A23" s="166"/>
      <x:c r="B23" s="166"/>
      <x:c r="C23" s="166"/>
      <x:c r="D23" s="166"/>
      <x:c r="E23" s="166"/>
      <x:c r="F23" s="166"/>
      <x:c r="G23" s="166"/>
    </x:row>
    <x:row r="24" ht="28" customHeight="1">
      <x:c r="A24" s="166"/>
      <x:c r="B24" s="166"/>
      <x:c r="C24" s="166"/>
      <x:c r="D24" s="166"/>
      <x:c r="E24" s="166"/>
      <x:c r="F24" s="166"/>
      <x:c r="G24" s="166"/>
    </x:row>
    <x:row r="25" ht="28" customHeight="1">
      <x:c r="A25" s="166"/>
      <x:c r="B25" s="166"/>
      <x:c r="C25" s="166"/>
      <x:c r="D25" s="166"/>
      <x:c r="E25" s="166"/>
      <x:c r="F25" s="166"/>
      <x:c r="G25" s="166"/>
    </x:row>
  </x:sheetData>
  <x:mergeCells>
    <x:mergeCell ref="A1:G1"/>
    <x:mergeCell ref="A2:G2"/>
    <x:mergeCell ref="A18:G18"/>
    <x:mergeCell ref="A19:G19"/>
    <x:mergeCell ref="A20:G20"/>
  </x:mergeCells>
  <x:conditionalFormatting sqref="A1:G25">
    <x:cfRule type="containsText" dxfId="3" priority="1" operator="containsText" text="n.a."/>
  </x:conditionalFormatting>
  <x:dataValidations count="3">
    <x:dataValidation type="whole" operator="between" sqref="B7:C7">
      <x:formula1>1</x:formula1>
      <x:formula2>13</x:formula2>
    </x:dataValidation>
    <x:dataValidation type="whole" operator="between" sqref="B8:C8">
      <x:formula1>1</x:formula1>
      <x:formula2>13</x:formula2>
    </x:dataValidation>
    <x:dataValidation type="whole" operator="between" sqref="B9:C9">
      <x:formula1>1</x:formula1>
      <x:formula2>13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7171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1" hidden="0" customWidth="1"/>
    <x:col min="2" max="2" width="14" hidden="0" customWidth="1"/>
    <x:col min="3" max="3" width="19" hidden="0" customWidth="1"/>
    <x:col min="4" max="4" width="19" hidden="0" customWidth="1"/>
    <x:col min="5" max="5" width="19" hidden="0" customWidth="1"/>
    <x:col min="6" max="6" width="24" hidden="0" customWidth="1"/>
    <x:col min="7" max="7" width="24" hidden="0" customWidth="1"/>
    <x:col min="8" max="8" width="25" hidden="0" customWidth="1"/>
    <x:col min="9" max="9" width="25" hidden="0" customWidth="1"/>
    <x:col min="10" max="10" width="17.780000686645508" hidden="0" customWidth="1"/>
    <x:col min="11" max="11" width="17.780000686645508" hidden="0" customWidth="1"/>
    <x:col min="12" max="12" width="16.670000076293945" hidden="0" customWidth="1"/>
    <x:col min="13" max="13" width="16.670000076293945" hidden="0" customWidth="1"/>
    <x:col min="14" max="14" width="18.889999389648438" hidden="0" customWidth="1"/>
  </x:cols>
  <x:sheetData>
    <x:row r="1" ht="38" customHeight="1">
      <x:c r="A1" s="168" t="str">
        <x:v>MONTHLY MODEL</x:v>
      </x:c>
      <x:c r="B1" s="168"/>
      <x:c r="C1" s="168"/>
      <x:c r="D1" s="168"/>
      <x:c r="E1" s="168"/>
      <x:c r="F1" s="168"/>
      <x:c r="G1" s="168"/>
      <x:c r="H1" s="168"/>
      <x:c r="I1" s="168"/>
      <x:c r="J1"/>
      <x:c r="K1"/>
      <x:c r="L1"/>
      <x:c r="M1"/>
      <x:c r="N1"/>
    </x:row>
    <x:row r="2" ht="44" customHeight="1">
      <x:c r="A2" s="166" t="str">
        <x:v>Editable monthly benefit weights, not a launch-month lump sum. Factors and sales update when launch months or weights change.</x:v>
      </x:c>
      <x:c r="B2" s="166"/>
      <x:c r="C2" s="166"/>
      <x:c r="D2" s="166"/>
      <x:c r="E2" s="166"/>
      <x:c r="F2" s="166"/>
      <x:c r="G2" s="166"/>
      <x:c r="H2" s="166"/>
      <x:c r="I2" s="166"/>
      <x:c r="J2"/>
      <x:c r="K2"/>
      <x:c r="L2"/>
      <x:c r="M2"/>
      <x:c r="N2"/>
    </x:row>
    <x:row r="3" ht="28" customHeight="1">
      <x:c r="A3" s="166"/>
      <x:c r="B3" s="166"/>
      <x:c r="C3" s="166"/>
      <x:c r="D3" s="166"/>
      <x:c r="E3" s="166"/>
      <x:c r="F3" s="166"/>
      <x:c r="G3" s="166"/>
      <x:c r="H3" s="166"/>
      <x:c r="I3" s="166"/>
    </x:row>
    <x:row r="4" ht="28" customHeight="1">
      <x:c r="A4" s="166"/>
      <x:c r="B4" s="166"/>
      <x:c r="C4" s="166"/>
      <x:c r="D4" s="166"/>
      <x:c r="E4" s="166"/>
      <x:c r="F4" s="166"/>
      <x:c r="G4" s="166"/>
      <x:c r="H4" s="166"/>
      <x:c r="I4" s="166"/>
      <x:c r="J4"/>
      <x:c r="K4"/>
      <x:c r="L4"/>
      <x:c r="M4"/>
      <x:c r="N4"/>
    </x:row>
    <x:row r="5" ht="28" customHeight="1">
      <x:c r="A5" s="166"/>
      <x:c r="B5" s="166"/>
      <x:c r="C5" s="166"/>
      <x:c r="D5" s="166"/>
      <x:c r="E5" s="166"/>
      <x:c r="F5" s="166"/>
      <x:c r="G5" s="166"/>
      <x:c r="H5" s="166"/>
      <x:c r="I5" s="166"/>
    </x:row>
    <x:row r="6" ht="36" customHeight="1">
      <x:c r="A6" s="171" t="str">
        <x:v>Month</x:v>
      </x:c>
      <x:c r="B6" s="171" t="str">
        <x:v>Month #</x:v>
      </x:c>
      <x:c r="C6" s="171" t="str">
        <x:v>Group 1 weight</x:v>
      </x:c>
      <x:c r="D6" s="171" t="str">
        <x:v>Group 2 weight</x:v>
      </x:c>
      <x:c r="E6" s="171" t="str">
        <x:v>Group 3 weight</x:v>
      </x:c>
      <x:c r="F6" s="171" t="str">
        <x:v>Planned best sales</x:v>
      </x:c>
      <x:c r="G6" s="171" t="str">
        <x:v>Delay-test sales</x:v>
      </x:c>
      <x:c r="H6" s="171" t="str">
        <x:v>Planned cumulative</x:v>
      </x:c>
      <x:c r="I6" s="171" t="str">
        <x:v>Delay cumulative</x:v>
      </x:c>
      <x:c r="J6"/>
      <x:c r="K6"/>
      <x:c r="L6"/>
      <x:c r="M6"/>
      <x:c r="N6"/>
    </x:row>
    <x:row r="7" ht="28" customHeight="1">
      <x:c r="A7" s="180" t="n">
        <x:f>DATE('Inputs'!$B$4,1,1)</x:f>
        <x:v>46388</x:v>
      </x:c>
      <x:c r="B7" s="166" t="n">
        <x:v>1</x:v>
      </x:c>
      <x:c r="C7" s="172" t="n">
        <x:v>0</x:v>
      </x:c>
      <x:c r="D7" s="172" t="n">
        <x:v>0</x:v>
      </x:c>
      <x:c r="E7" s="172" t="n">
        <x:v>0</x:v>
      </x:c>
      <x:c r="F7" s="176" t="n">
        <x:f>IF(AND(COUNT('Delivery'!D7:D9)=3,ISNUMBER('Scenarios'!I8),ISNUMBER('Scenarios'!I11),ISNUMBER('Scenarios'!I14)),IF(B7&gt;='Delivery'!B7,C7*'Scenarios'!I8,0)+IF(B7&gt;='Delivery'!B8,D7*'Scenarios'!I11,0)+IF(B7&gt;='Delivery'!B9,E7*'Scenarios'!I14,0),"n.a.")</x:f>
        <x:v>0</x:v>
      </x:c>
      <x:c r="G7" s="176" t="n">
        <x:f>IF(AND(COUNT('Delivery'!E7:E9)=3,ISNUMBER('Scenarios'!I8),ISNUMBER('Scenarios'!I11),ISNUMBER('Scenarios'!I14)),IF(B7&gt;='Delivery'!C7,C7*'Scenarios'!I8,0)+IF(B7&gt;='Delivery'!C8,D7*'Scenarios'!I11,0)+IF(B7&gt;='Delivery'!C9,E7*'Scenarios'!I14,0),"n.a.")</x:f>
        <x:v>0</x:v>
      </x:c>
      <x:c r="H7" s="176" t="n">
        <x:f>IF(COUNT(F$7:F7)=1,SUM(F$7:F7),"n.a.")</x:f>
        <x:v>0</x:v>
      </x:c>
      <x:c r="I7" s="176" t="n">
        <x:f>IF(COUNT(G$7:G7)=1,SUM(G$7:G7),"n.a.")</x:f>
        <x:v>0</x:v>
      </x:c>
      <x:c r="J7"/>
      <x:c r="K7"/>
      <x:c r="L7"/>
      <x:c r="M7"/>
      <x:c r="N7"/>
    </x:row>
    <x:row r="8" ht="28" customHeight="1">
      <x:c r="A8" s="180" t="n">
        <x:f>DATE('Inputs'!$B$4,2,1)</x:f>
        <x:v>46419</x:v>
      </x:c>
      <x:c r="B8" s="166" t="n">
        <x:v>2</x:v>
      </x:c>
      <x:c r="C8" s="172" t="n">
        <x:v>0</x:v>
      </x:c>
      <x:c r="D8" s="172" t="n">
        <x:v>0</x:v>
      </x:c>
      <x:c r="E8" s="172" t="n">
        <x:v>0</x:v>
      </x:c>
      <x:c r="F8" s="176" t="n">
        <x:f>IF(AND(COUNT('Delivery'!D7:D9)=3,ISNUMBER('Scenarios'!I8),ISNUMBER('Scenarios'!I11),ISNUMBER('Scenarios'!I14)),IF(B8&gt;='Delivery'!B7,C8*'Scenarios'!I8,0)+IF(B8&gt;='Delivery'!B8,D8*'Scenarios'!I11,0)+IF(B8&gt;='Delivery'!B9,E8*'Scenarios'!I14,0),"n.a.")</x:f>
        <x:v>0</x:v>
      </x:c>
      <x:c r="G8" s="176" t="n">
        <x:f>IF(AND(COUNT('Delivery'!E7:E9)=3,ISNUMBER('Scenarios'!I8),ISNUMBER('Scenarios'!I11),ISNUMBER('Scenarios'!I14)),IF(B8&gt;='Delivery'!C7,C8*'Scenarios'!I8,0)+IF(B8&gt;='Delivery'!C8,D8*'Scenarios'!I11,0)+IF(B8&gt;='Delivery'!C9,E8*'Scenarios'!I14,0),"n.a.")</x:f>
        <x:v>0</x:v>
      </x:c>
      <x:c r="H8" s="176" t="n">
        <x:f>IF(COUNT(F$7:F8)=2,SUM(F$7:F8),"n.a.")</x:f>
        <x:v>0</x:v>
      </x:c>
      <x:c r="I8" s="176" t="n">
        <x:f>IF(COUNT(G$7:G8)=2,SUM(G$7:G8),"n.a.")</x:f>
        <x:v>0</x:v>
      </x:c>
      <x:c r="J8"/>
      <x:c r="K8"/>
      <x:c r="L8"/>
      <x:c r="M8"/>
      <x:c r="N8"/>
    </x:row>
    <x:row r="9" ht="28" customHeight="1">
      <x:c r="A9" s="180" t="n">
        <x:f>DATE('Inputs'!$B$4,3,1)</x:f>
        <x:v>46447</x:v>
      </x:c>
      <x:c r="B9" s="166" t="n">
        <x:v>3</x:v>
      </x:c>
      <x:c r="C9" s="172" t="n">
        <x:v>0.07142857142857142</x:v>
      </x:c>
      <x:c r="D9" s="172" t="n">
        <x:v>0.07142857142857142</x:v>
      </x:c>
      <x:c r="E9" s="172" t="n">
        <x:v>0.07142857142857142</x:v>
      </x:c>
      <x:c r="F9" s="176" t="n">
        <x:f>IF(AND(COUNT('Delivery'!D7:D9)=3,ISNUMBER('Scenarios'!I8),ISNUMBER('Scenarios'!I11),ISNUMBER('Scenarios'!I14)),IF(B9&gt;='Delivery'!B7,C9*'Scenarios'!I8,0)+IF(B9&gt;='Delivery'!B8,D9*'Scenarios'!I11,0)+IF(B9&gt;='Delivery'!B9,E9*'Scenarios'!I14,0),"n.a.")</x:f>
        <x:v>10</x:v>
      </x:c>
      <x:c r="G9" s="176" t="n">
        <x:f>IF(AND(COUNT('Delivery'!E7:E9)=3,ISNUMBER('Scenarios'!I8),ISNUMBER('Scenarios'!I11),ISNUMBER('Scenarios'!I14)),IF(B9&gt;='Delivery'!C7,C9*'Scenarios'!I8,0)+IF(B9&gt;='Delivery'!C8,D9*'Scenarios'!I11,0)+IF(B9&gt;='Delivery'!C9,E9*'Scenarios'!I14,0),"n.a.")</x:f>
        <x:v>0</x:v>
      </x:c>
      <x:c r="H9" s="176" t="n">
        <x:f>IF(COUNT(F$7:F9)=3,SUM(F$7:F9),"n.a.")</x:f>
        <x:v>10</x:v>
      </x:c>
      <x:c r="I9" s="176" t="n">
        <x:f>IF(COUNT(G$7:G9)=3,SUM(G$7:G9),"n.a.")</x:f>
        <x:v>0</x:v>
      </x:c>
      <x:c r="J9"/>
      <x:c r="K9"/>
      <x:c r="L9"/>
      <x:c r="M9"/>
      <x:c r="N9"/>
    </x:row>
    <x:row r="10" ht="28" customHeight="1">
      <x:c r="A10" s="180" t="n">
        <x:f>DATE('Inputs'!$B$4,4,1)</x:f>
        <x:v>46478</x:v>
      </x:c>
      <x:c r="B10" s="166" t="n">
        <x:v>4</x:v>
      </x:c>
      <x:c r="C10" s="172" t="n">
        <x:v>0.07142857142857142</x:v>
      </x:c>
      <x:c r="D10" s="172" t="n">
        <x:v>0.07142857142857142</x:v>
      </x:c>
      <x:c r="E10" s="172" t="n">
        <x:v>0.07142857142857142</x:v>
      </x:c>
      <x:c r="F10" s="176" t="n">
        <x:f>IF(AND(COUNT('Delivery'!D7:D9)=3,ISNUMBER('Scenarios'!I8),ISNUMBER('Scenarios'!I11),ISNUMBER('Scenarios'!I14)),IF(B10&gt;='Delivery'!B7,C10*'Scenarios'!I8,0)+IF(B10&gt;='Delivery'!B8,D10*'Scenarios'!I11,0)+IF(B10&gt;='Delivery'!B9,E10*'Scenarios'!I14,0),"n.a.")</x:f>
        <x:v>10</x:v>
      </x:c>
      <x:c r="G10" s="176" t="n">
        <x:f>IF(AND(COUNT('Delivery'!E7:E9)=3,ISNUMBER('Scenarios'!I8),ISNUMBER('Scenarios'!I11),ISNUMBER('Scenarios'!I14)),IF(B10&gt;='Delivery'!C7,C10*'Scenarios'!I8,0)+IF(B10&gt;='Delivery'!C8,D10*'Scenarios'!I11,0)+IF(B10&gt;='Delivery'!C9,E10*'Scenarios'!I14,0),"n.a.")</x:f>
        <x:v>0</x:v>
      </x:c>
      <x:c r="H10" s="176" t="n">
        <x:f>IF(COUNT(F$7:F10)=4,SUM(F$7:F10),"n.a.")</x:f>
        <x:v>20</x:v>
      </x:c>
      <x:c r="I10" s="176" t="n">
        <x:f>IF(COUNT(G$7:G10)=4,SUM(G$7:G10),"n.a.")</x:f>
        <x:v>0</x:v>
      </x:c>
      <x:c r="J10"/>
      <x:c r="K10"/>
      <x:c r="L10"/>
      <x:c r="M10"/>
      <x:c r="N10"/>
    </x:row>
    <x:row r="11" ht="28" customHeight="1">
      <x:c r="A11" s="180" t="n">
        <x:f>DATE('Inputs'!$B$4,5,1)</x:f>
        <x:v>46508</x:v>
      </x:c>
      <x:c r="B11" s="166" t="n">
        <x:v>5</x:v>
      </x:c>
      <x:c r="C11" s="172" t="n">
        <x:v>0.07142857142857142</x:v>
      </x:c>
      <x:c r="D11" s="172" t="n">
        <x:v>0.07142857142857142</x:v>
      </x:c>
      <x:c r="E11" s="172" t="n">
        <x:v>0.07142857142857142</x:v>
      </x:c>
      <x:c r="F11" s="176" t="n">
        <x:f>IF(AND(COUNT('Delivery'!D7:D9)=3,ISNUMBER('Scenarios'!I8),ISNUMBER('Scenarios'!I11),ISNUMBER('Scenarios'!I14)),IF(B11&gt;='Delivery'!B7,C11*'Scenarios'!I8,0)+IF(B11&gt;='Delivery'!B8,D11*'Scenarios'!I11,0)+IF(B11&gt;='Delivery'!B9,E11*'Scenarios'!I14,0),"n.a.")</x:f>
        <x:v>10</x:v>
      </x:c>
      <x:c r="G11" s="176" t="n">
        <x:f>IF(AND(COUNT('Delivery'!E7:E9)=3,ISNUMBER('Scenarios'!I8),ISNUMBER('Scenarios'!I11),ISNUMBER('Scenarios'!I14)),IF(B11&gt;='Delivery'!C7,C11*'Scenarios'!I8,0)+IF(B11&gt;='Delivery'!C8,D11*'Scenarios'!I11,0)+IF(B11&gt;='Delivery'!C9,E11*'Scenarios'!I14,0),"n.a.")</x:f>
        <x:v>0</x:v>
      </x:c>
      <x:c r="H11" s="176" t="n">
        <x:f>IF(COUNT(F$7:F11)=5,SUM(F$7:F11),"n.a.")</x:f>
        <x:v>30</x:v>
      </x:c>
      <x:c r="I11" s="176" t="n">
        <x:f>IF(COUNT(G$7:G11)=5,SUM(G$7:G11),"n.a.")</x:f>
        <x:v>0</x:v>
      </x:c>
      <x:c r="J11"/>
      <x:c r="K11"/>
      <x:c r="L11"/>
      <x:c r="M11"/>
      <x:c r="N11"/>
    </x:row>
    <x:row r="12" ht="28" customHeight="1">
      <x:c r="A12" s="180" t="n">
        <x:f>DATE('Inputs'!$B$4,6,1)</x:f>
        <x:v>46539</x:v>
      </x:c>
      <x:c r="B12" s="166" t="n">
        <x:v>6</x:v>
      </x:c>
      <x:c r="C12" s="172" t="n">
        <x:v>0.07142857142857142</x:v>
      </x:c>
      <x:c r="D12" s="172" t="n">
        <x:v>0.07142857142857142</x:v>
      </x:c>
      <x:c r="E12" s="172" t="n">
        <x:v>0.07142857142857142</x:v>
      </x:c>
      <x:c r="F12" s="176" t="n">
        <x:f>IF(AND(COUNT('Delivery'!D7:D9)=3,ISNUMBER('Scenarios'!I8),ISNUMBER('Scenarios'!I11),ISNUMBER('Scenarios'!I14)),IF(B12&gt;='Delivery'!B7,C12*'Scenarios'!I8,0)+IF(B12&gt;='Delivery'!B8,D12*'Scenarios'!I11,0)+IF(B12&gt;='Delivery'!B9,E12*'Scenarios'!I14,0),"n.a.")</x:f>
        <x:v>10</x:v>
      </x:c>
      <x:c r="G12" s="176" t="n">
        <x:f>IF(AND(COUNT('Delivery'!E7:E9)=3,ISNUMBER('Scenarios'!I8),ISNUMBER('Scenarios'!I11),ISNUMBER('Scenarios'!I14)),IF(B12&gt;='Delivery'!C7,C12*'Scenarios'!I8,0)+IF(B12&gt;='Delivery'!C8,D12*'Scenarios'!I11,0)+IF(B12&gt;='Delivery'!C9,E12*'Scenarios'!I14,0),"n.a.")</x:f>
        <x:v>10</x:v>
      </x:c>
      <x:c r="H12" s="176" t="n">
        <x:f>IF(COUNT(F$7:F12)=6,SUM(F$7:F12),"n.a.")</x:f>
        <x:v>40</x:v>
      </x:c>
      <x:c r="I12" s="176" t="n">
        <x:f>IF(COUNT(G$7:G12)=6,SUM(G$7:G12),"n.a.")</x:f>
        <x:v>10</x:v>
      </x:c>
      <x:c r="J12"/>
      <x:c r="K12"/>
      <x:c r="L12"/>
      <x:c r="M12"/>
      <x:c r="N12"/>
    </x:row>
    <x:row r="13" ht="28" customHeight="1">
      <x:c r="A13" s="180" t="n">
        <x:f>DATE('Inputs'!$B$4,7,1)</x:f>
        <x:v>46569</x:v>
      </x:c>
      <x:c r="B13" s="166" t="n">
        <x:v>7</x:v>
      </x:c>
      <x:c r="C13" s="172" t="n">
        <x:v>0.07142857142857142</x:v>
      </x:c>
      <x:c r="D13" s="172" t="n">
        <x:v>0.07142857142857142</x:v>
      </x:c>
      <x:c r="E13" s="172" t="n">
        <x:v>0.07142857142857142</x:v>
      </x:c>
      <x:c r="F13" s="176" t="n">
        <x:f>IF(AND(COUNT('Delivery'!D7:D9)=3,ISNUMBER('Scenarios'!I8),ISNUMBER('Scenarios'!I11),ISNUMBER('Scenarios'!I14)),IF(B13&gt;='Delivery'!B7,C13*'Scenarios'!I8,0)+IF(B13&gt;='Delivery'!B8,D13*'Scenarios'!I11,0)+IF(B13&gt;='Delivery'!B9,E13*'Scenarios'!I14,0),"n.a.")</x:f>
        <x:v>10</x:v>
      </x:c>
      <x:c r="G13" s="176" t="n">
        <x:f>IF(AND(COUNT('Delivery'!E7:E9)=3,ISNUMBER('Scenarios'!I8),ISNUMBER('Scenarios'!I11),ISNUMBER('Scenarios'!I14)),IF(B13&gt;='Delivery'!C7,C13*'Scenarios'!I8,0)+IF(B13&gt;='Delivery'!C8,D13*'Scenarios'!I11,0)+IF(B13&gt;='Delivery'!C9,E13*'Scenarios'!I14,0),"n.a.")</x:f>
        <x:v>10</x:v>
      </x:c>
      <x:c r="H13" s="176" t="n">
        <x:f>IF(COUNT(F$7:F13)=7,SUM(F$7:F13),"n.a.")</x:f>
        <x:v>50</x:v>
      </x:c>
      <x:c r="I13" s="176" t="n">
        <x:f>IF(COUNT(G$7:G13)=7,SUM(G$7:G13),"n.a.")</x:f>
        <x:v>20</x:v>
      </x:c>
    </x:row>
    <x:row r="14" ht="28" customHeight="1">
      <x:c r="A14" s="180" t="n">
        <x:f>DATE('Inputs'!$B$4,8,1)</x:f>
        <x:v>46600</x:v>
      </x:c>
      <x:c r="B14" s="166" t="n">
        <x:v>8</x:v>
      </x:c>
      <x:c r="C14" s="172" t="n">
        <x:v>0.07142857142857142</x:v>
      </x:c>
      <x:c r="D14" s="172" t="n">
        <x:v>0.07142857142857142</x:v>
      </x:c>
      <x:c r="E14" s="172" t="n">
        <x:v>0.07142857142857142</x:v>
      </x:c>
      <x:c r="F14" s="176" t="n">
        <x:f>IF(AND(COUNT('Delivery'!D7:D9)=3,ISNUMBER('Scenarios'!I8),ISNUMBER('Scenarios'!I11),ISNUMBER('Scenarios'!I14)),IF(B14&gt;='Delivery'!B7,C14*'Scenarios'!I8,0)+IF(B14&gt;='Delivery'!B8,D14*'Scenarios'!I11,0)+IF(B14&gt;='Delivery'!B9,E14*'Scenarios'!I14,0),"n.a.")</x:f>
        <x:v>10</x:v>
      </x:c>
      <x:c r="G14" s="176" t="n">
        <x:f>IF(AND(COUNT('Delivery'!E7:E9)=3,ISNUMBER('Scenarios'!I8),ISNUMBER('Scenarios'!I11),ISNUMBER('Scenarios'!I14)),IF(B14&gt;='Delivery'!C7,C14*'Scenarios'!I8,0)+IF(B14&gt;='Delivery'!C8,D14*'Scenarios'!I11,0)+IF(B14&gt;='Delivery'!C9,E14*'Scenarios'!I14,0),"n.a.")</x:f>
        <x:v>10</x:v>
      </x:c>
      <x:c r="H14" s="176" t="n">
        <x:f>IF(COUNT(F$7:F14)=8,SUM(F$7:F14),"n.a.")</x:f>
        <x:v>60</x:v>
      </x:c>
      <x:c r="I14" s="176" t="n">
        <x:f>IF(COUNT(G$7:G14)=8,SUM(G$7:G14),"n.a.")</x:f>
        <x:v>30</x:v>
      </x:c>
    </x:row>
    <x:row r="15" ht="28" customHeight="1">
      <x:c r="A15" s="180" t="n">
        <x:f>DATE('Inputs'!$B$4,9,1)</x:f>
        <x:v>46631</x:v>
      </x:c>
      <x:c r="B15" s="166" t="n">
        <x:v>9</x:v>
      </x:c>
      <x:c r="C15" s="172" t="n">
        <x:v>0.14285714285714285</x:v>
      </x:c>
      <x:c r="D15" s="172" t="n">
        <x:v>0.14285714285714285</x:v>
      </x:c>
      <x:c r="E15" s="172" t="n">
        <x:v>0.14285714285714285</x:v>
      </x:c>
      <x:c r="F15" s="176" t="n">
        <x:f>IF(AND(COUNT('Delivery'!D7:D9)=3,ISNUMBER('Scenarios'!I8),ISNUMBER('Scenarios'!I11),ISNUMBER('Scenarios'!I14)),IF(B15&gt;='Delivery'!B7,C15*'Scenarios'!I8,0)+IF(B15&gt;='Delivery'!B8,D15*'Scenarios'!I11,0)+IF(B15&gt;='Delivery'!B9,E15*'Scenarios'!I14,0),"n.a.")</x:f>
        <x:v>20</x:v>
      </x:c>
      <x:c r="G15" s="176" t="n">
        <x:f>IF(AND(COUNT('Delivery'!E7:E9)=3,ISNUMBER('Scenarios'!I8),ISNUMBER('Scenarios'!I11),ISNUMBER('Scenarios'!I14)),IF(B15&gt;='Delivery'!C7,C15*'Scenarios'!I8,0)+IF(B15&gt;='Delivery'!C8,D15*'Scenarios'!I11,0)+IF(B15&gt;='Delivery'!C9,E15*'Scenarios'!I14,0),"n.a.")</x:f>
        <x:v>20</x:v>
      </x:c>
      <x:c r="H15" s="176" t="n">
        <x:f>IF(COUNT(F$7:F15)=9,SUM(F$7:F15),"n.a.")</x:f>
        <x:v>80</x:v>
      </x:c>
      <x:c r="I15" s="176" t="n">
        <x:f>IF(COUNT(G$7:G15)=9,SUM(G$7:G15),"n.a.")</x:f>
        <x:v>50</x:v>
      </x:c>
    </x:row>
    <x:row r="16" ht="28" customHeight="1">
      <x:c r="A16" s="180" t="n">
        <x:f>DATE('Inputs'!$B$4,10,1)</x:f>
        <x:v>46661</x:v>
      </x:c>
      <x:c r="B16" s="166" t="n">
        <x:v>10</x:v>
      </x:c>
      <x:c r="C16" s="172" t="n">
        <x:v>0.14285714285714285</x:v>
      </x:c>
      <x:c r="D16" s="172" t="n">
        <x:v>0.14285714285714285</x:v>
      </x:c>
      <x:c r="E16" s="172" t="n">
        <x:v>0.14285714285714285</x:v>
      </x:c>
      <x:c r="F16" s="176" t="n">
        <x:f>IF(AND(COUNT('Delivery'!D7:D9)=3,ISNUMBER('Scenarios'!I8),ISNUMBER('Scenarios'!I11),ISNUMBER('Scenarios'!I14)),IF(B16&gt;='Delivery'!B7,C16*'Scenarios'!I8,0)+IF(B16&gt;='Delivery'!B8,D16*'Scenarios'!I11,0)+IF(B16&gt;='Delivery'!B9,E16*'Scenarios'!I14,0),"n.a.")</x:f>
        <x:v>20</x:v>
      </x:c>
      <x:c r="G16" s="176" t="n">
        <x:f>IF(AND(COUNT('Delivery'!E7:E9)=3,ISNUMBER('Scenarios'!I8),ISNUMBER('Scenarios'!I11),ISNUMBER('Scenarios'!I14)),IF(B16&gt;='Delivery'!C7,C16*'Scenarios'!I8,0)+IF(B16&gt;='Delivery'!C8,D16*'Scenarios'!I11,0)+IF(B16&gt;='Delivery'!C9,E16*'Scenarios'!I14,0),"n.a.")</x:f>
        <x:v>20</x:v>
      </x:c>
      <x:c r="H16" s="176" t="n">
        <x:f>IF(COUNT(F$7:F16)=10,SUM(F$7:F16),"n.a.")</x:f>
        <x:v>100</x:v>
      </x:c>
      <x:c r="I16" s="176" t="n">
        <x:f>IF(COUNT(G$7:G16)=10,SUM(G$7:G16),"n.a.")</x:f>
        <x:v>70</x:v>
      </x:c>
    </x:row>
    <x:row r="17" ht="28" customHeight="1">
      <x:c r="A17" s="180" t="n">
        <x:f>DATE('Inputs'!$B$4,11,1)</x:f>
        <x:v>46692</x:v>
      </x:c>
      <x:c r="B17" s="166" t="n">
        <x:v>11</x:v>
      </x:c>
      <x:c r="C17" s="172" t="n">
        <x:v>0.14285714285714285</x:v>
      </x:c>
      <x:c r="D17" s="172" t="n">
        <x:v>0.14285714285714285</x:v>
      </x:c>
      <x:c r="E17" s="172" t="n">
        <x:v>0.14285714285714285</x:v>
      </x:c>
      <x:c r="F17" s="176" t="n">
        <x:f>IF(AND(COUNT('Delivery'!D7:D9)=3,ISNUMBER('Scenarios'!I8),ISNUMBER('Scenarios'!I11),ISNUMBER('Scenarios'!I14)),IF(B17&gt;='Delivery'!B7,C17*'Scenarios'!I8,0)+IF(B17&gt;='Delivery'!B8,D17*'Scenarios'!I11,0)+IF(B17&gt;='Delivery'!B9,E17*'Scenarios'!I14,0),"n.a.")</x:f>
        <x:v>20</x:v>
      </x:c>
      <x:c r="G17" s="176" t="n">
        <x:f>IF(AND(COUNT('Delivery'!E7:E9)=3,ISNUMBER('Scenarios'!I8),ISNUMBER('Scenarios'!I11),ISNUMBER('Scenarios'!I14)),IF(B17&gt;='Delivery'!C7,C17*'Scenarios'!I8,0)+IF(B17&gt;='Delivery'!C8,D17*'Scenarios'!I11,0)+IF(B17&gt;='Delivery'!C9,E17*'Scenarios'!I14,0),"n.a.")</x:f>
        <x:v>20</x:v>
      </x:c>
      <x:c r="H17" s="176" t="n">
        <x:f>IF(COUNT(F$7:F17)=11,SUM(F$7:F17),"n.a.")</x:f>
        <x:v>120</x:v>
      </x:c>
      <x:c r="I17" s="176" t="n">
        <x:f>IF(COUNT(G$7:G17)=11,SUM(G$7:G17),"n.a.")</x:f>
        <x:v>90</x:v>
      </x:c>
    </x:row>
    <x:row r="18" ht="28" customHeight="1">
      <x:c r="A18" s="180" t="n">
        <x:f>DATE('Inputs'!$B$4,12,1)</x:f>
        <x:v>46722</x:v>
      </x:c>
      <x:c r="B18" s="166" t="n">
        <x:v>12</x:v>
      </x:c>
      <x:c r="C18" s="172" t="n">
        <x:v>0.14285714285714285</x:v>
      </x:c>
      <x:c r="D18" s="172" t="n">
        <x:v>0.14285714285714285</x:v>
      </x:c>
      <x:c r="E18" s="172" t="n">
        <x:v>0.14285714285714285</x:v>
      </x:c>
      <x:c r="F18" s="176" t="n">
        <x:f>IF(AND(COUNT('Delivery'!D7:D9)=3,ISNUMBER('Scenarios'!I8),ISNUMBER('Scenarios'!I11),ISNUMBER('Scenarios'!I14)),IF(B18&gt;='Delivery'!B7,C18*'Scenarios'!I8,0)+IF(B18&gt;='Delivery'!B8,D18*'Scenarios'!I11,0)+IF(B18&gt;='Delivery'!B9,E18*'Scenarios'!I14,0),"n.a.")</x:f>
        <x:v>20</x:v>
      </x:c>
      <x:c r="G18" s="176" t="n">
        <x:f>IF(AND(COUNT('Delivery'!E7:E9)=3,ISNUMBER('Scenarios'!I8),ISNUMBER('Scenarios'!I11),ISNUMBER('Scenarios'!I14)),IF(B18&gt;='Delivery'!C7,C18*'Scenarios'!I8,0)+IF(B18&gt;='Delivery'!C8,D18*'Scenarios'!I11,0)+IF(B18&gt;='Delivery'!C9,E18*'Scenarios'!I14,0),"n.a.")</x:f>
        <x:v>20</x:v>
      </x:c>
      <x:c r="H18" s="176" t="n">
        <x:f>IF(COUNT(F$7:F18)=12,SUM(F$7:F18),"n.a.")</x:f>
        <x:v>140</x:v>
      </x:c>
      <x:c r="I18" s="176" t="n">
        <x:f>IF(COUNT(G$7:G18)=12,SUM(G$7:G18),"n.a.")</x:f>
        <x:v>110</x:v>
      </x:c>
    </x:row>
    <x:row r="19" ht="28" customHeight="1">
      <x:c r="A19" s="166"/>
      <x:c r="B19" s="166"/>
      <x:c r="C19" s="166"/>
      <x:c r="D19" s="166"/>
      <x:c r="E19" s="166"/>
      <x:c r="F19" s="166"/>
      <x:c r="G19" s="166"/>
      <x:c r="H19" s="166"/>
      <x:c r="I19" s="166"/>
    </x:row>
    <x:row r="20" ht="28" customHeight="1">
      <x:c r="A20" s="166" t="str">
        <x:v>Weight totals</x:v>
      </x:c>
      <x:c r="B20" s="166"/>
      <x:c r="C20" s="173" t="n">
        <x:f>SUM(C7:C18)</x:f>
        <x:v>0.9999999999999998</x:v>
      </x:c>
      <x:c r="D20" s="173" t="n">
        <x:f>SUM(D7:D18)</x:f>
        <x:v>0.9999999999999998</x:v>
      </x:c>
      <x:c r="E20" s="173" t="n">
        <x:f>SUM(E7:E18)</x:f>
        <x:v>0.9999999999999998</x:v>
      </x:c>
      <x:c r="F20" s="166"/>
      <x:c r="G20" s="166"/>
      <x:c r="H20" s="166"/>
      <x:c r="I20" s="166"/>
    </x:row>
    <x:row r="21" ht="28" customHeight="1">
      <x:c r="A21" s="166"/>
      <x:c r="B21" s="166"/>
      <x:c r="C21" s="166"/>
      <x:c r="D21" s="166"/>
      <x:c r="E21" s="166"/>
      <x:c r="F21" s="166"/>
      <x:c r="G21" s="166"/>
      <x:c r="H21" s="166"/>
      <x:c r="I21" s="166"/>
    </x:row>
    <x:row r="22" ht="34" customHeight="1">
      <x:c r="A22" s="166" t="str">
        <x:v>Each group needs 12 numeric non-negative weights totalling 100%. Unused groups still need a valid schedule.</x:v>
      </x:c>
      <x:c r="B22" s="166"/>
      <x:c r="C22" s="166"/>
      <x:c r="D22" s="166"/>
      <x:c r="E22" s="166"/>
      <x:c r="F22" s="166"/>
      <x:c r="G22" s="166"/>
      <x:c r="H22" s="166"/>
      <x:c r="I22" s="166"/>
    </x:row>
    <x:row r="23" ht="34" customHeight="1">
      <x:c r="A23" s="166" t="str">
        <x:v>Weights are the potential distribution of benefit before the launch-date filter. Put zero before the planned launch when that is already built into the forecast.</x:v>
      </x:c>
      <x:c r="B23" s="166"/>
      <x:c r="C23" s="166"/>
      <x:c r="D23" s="166"/>
      <x:c r="E23" s="166"/>
      <x:c r="F23" s="166"/>
      <x:c r="G23" s="166"/>
      <x:c r="H23" s="166"/>
      <x:c r="I23" s="166"/>
    </x:row>
    <x:row r="24" ht="34" customHeight="1">
      <x:c r="A24" s="166" t="str">
        <x:v>This simple timing model excludes pre-launch benefit. It does not model interactions or automatically shift a post-launch ramp.</x:v>
      </x:c>
      <x:c r="B24" s="166"/>
      <x:c r="C24" s="166"/>
      <x:c r="D24" s="166"/>
      <x:c r="E24" s="166"/>
      <x:c r="F24" s="166"/>
      <x:c r="G24" s="166"/>
      <x:c r="H24" s="166"/>
      <x:c r="I24" s="166"/>
    </x:row>
    <x:row r="25" ht="28" customHeight="1">
      <x:c r="A25" s="166"/>
      <x:c r="B25" s="166"/>
      <x:c r="C25" s="166"/>
      <x:c r="D25" s="166"/>
      <x:c r="E25" s="166"/>
      <x:c r="F25" s="166"/>
      <x:c r="G25" s="166"/>
      <x:c r="H25" s="166"/>
      <x:c r="I25" s="166"/>
    </x:row>
    <x:row r="26" ht="28" customHeight="1">
      <x:c r="A26" s="166"/>
      <x:c r="B26" s="166"/>
      <x:c r="C26" s="166"/>
      <x:c r="D26" s="166"/>
      <x:c r="E26" s="166"/>
      <x:c r="F26" s="166"/>
      <x:c r="G26" s="166"/>
      <x:c r="H26" s="166"/>
      <x:c r="I26" s="166"/>
    </x:row>
  </x:sheetData>
  <x:mergeCells>
    <x:mergeCell ref="A1:I1"/>
    <x:mergeCell ref="A2:I2"/>
    <x:mergeCell ref="A22:I22"/>
    <x:mergeCell ref="A23:I23"/>
    <x:mergeCell ref="A24:I24"/>
  </x:mergeCells>
  <x:conditionalFormatting sqref="A1:N26">
    <x:cfRule type="containsText" dxfId="4" priority="1" operator="containsText" text="n.a."/>
  </x:conditionalFormatting>
  <x:dataValidations count="12">
    <x:dataValidation type="decimal" operator="between" sqref="C7:E7">
      <x:formula1>0</x:formula1>
      <x:formula2>1</x:formula2>
    </x:dataValidation>
    <x:dataValidation type="decimal" operator="between" sqref="C8:E8">
      <x:formula1>0</x:formula1>
      <x:formula2>1</x:formula2>
    </x:dataValidation>
    <x:dataValidation type="decimal" operator="between" sqref="C9:E9">
      <x:formula1>0</x:formula1>
      <x:formula2>1</x:formula2>
    </x:dataValidation>
    <x:dataValidation type="decimal" operator="between" sqref="C10:E10">
      <x:formula1>0</x:formula1>
      <x:formula2>1</x:formula2>
    </x:dataValidation>
    <x:dataValidation type="decimal" operator="between" sqref="C11:E11">
      <x:formula1>0</x:formula1>
      <x:formula2>1</x:formula2>
    </x:dataValidation>
    <x:dataValidation type="decimal" operator="between" sqref="C12:E12">
      <x:formula1>0</x:formula1>
      <x:formula2>1</x:formula2>
    </x:dataValidation>
    <x:dataValidation type="decimal" operator="between" sqref="C13:E13">
      <x:formula1>0</x:formula1>
      <x:formula2>1</x:formula2>
    </x:dataValidation>
    <x:dataValidation type="decimal" operator="between" sqref="C14:E14">
      <x:formula1>0</x:formula1>
      <x:formula2>1</x:formula2>
    </x:dataValidation>
    <x:dataValidation type="decimal" operator="between" sqref="C15:E15">
      <x:formula1>0</x:formula1>
      <x:formula2>1</x:formula2>
    </x:dataValidation>
    <x:dataValidation type="decimal" operator="between" sqref="C16:E16">
      <x:formula1>0</x:formula1>
      <x:formula2>1</x:formula2>
    </x:dataValidation>
    <x:dataValidation type="decimal" operator="between" sqref="C17:E17">
      <x:formula1>0</x:formula1>
      <x:formula2>1</x:formula2>
    </x:dataValidation>
    <x:dataValidation type="decimal" operator="between" sqref="C18:E18">
      <x:formula1>0</x:formula1>
      <x:formula2>1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19" hidden="0" customWidth="1"/>
    <x:col min="5" max="5" width="22" hidden="0" customWidth="1"/>
    <x:col min="6" max="6" width="18" hidden="0" customWidth="1"/>
    <x:col min="7" max="7" width="23" hidden="0" customWidth="1"/>
    <x:col min="8" max="8" width="18" hidden="0" customWidth="1"/>
    <x:col min="9" max="9" width="24" hidden="0" customWidth="1"/>
    <x:col min="10" max="10" width="20" hidden="0" customWidth="1"/>
    <x:col min="11" max="11" width="25" hidden="0" customWidth="1"/>
  </x:cols>
  <x:sheetData>
    <x:row r="1" ht="38" customHeight="1">
      <x:c r="A1" s="168" t="str">
        <x:v>SCENARIOS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</x:row>
    <x:row r="2" ht="44" customHeight="1">
      <x:c r="A2" s="166" t="str">
        <x:v>Live comparison for the calendar year in Inputs. Preserve unrounded values through aggregation; rounded presentation is not a confidence interval.</x:v>
      </x:c>
      <x:c r="B2" s="166"/>
      <x:c r="C2" s="166"/>
      <x:c r="D2" s="166"/>
      <x:c r="E2" s="166"/>
      <x:c r="F2" s="166"/>
      <x:c r="G2" s="166"/>
      <x:c r="H2" s="166"/>
      <x:c r="I2" s="166"/>
      <x:c r="J2" s="166"/>
      <x:c r="K2" s="166"/>
    </x:row>
    <x:row r="3" ht="28" customHeight="1">
      <x:c r="A3" s="166"/>
      <x:c r="B3" s="166"/>
      <x:c r="C3" s="166"/>
      <x:c r="D3" s="166"/>
      <x:c r="E3" s="166"/>
      <x:c r="F3" s="166"/>
      <x:c r="G3" s="166"/>
      <x:c r="H3" s="166"/>
      <x:c r="I3" s="166"/>
      <x:c r="J3" s="166"/>
      <x:c r="K3" s="166"/>
    </x:row>
    <x:row r="4" ht="28" customHeight="1">
      <x:c r="A4" s="166"/>
      <x:c r="B4" s="166"/>
      <x:c r="C4" s="166"/>
      <x:c r="D4" s="166"/>
      <x:c r="E4" s="166"/>
      <x:c r="F4" s="166"/>
      <x:c r="G4" s="166"/>
      <x:c r="H4" s="166"/>
      <x:c r="I4" s="166"/>
      <x:c r="J4" s="166"/>
      <x:c r="K4" s="166"/>
    </x:row>
    <x:row r="5" ht="28" customHeight="1">
      <x:c r="A5" s="166"/>
      <x:c r="B5" s="166"/>
      <x:c r="C5" s="166"/>
      <x:c r="D5" s="166"/>
      <x:c r="E5" s="166"/>
      <x:c r="F5" s="166"/>
      <x:c r="G5" s="166"/>
      <x:c r="H5" s="166"/>
      <x:c r="I5" s="166"/>
      <x:c r="J5" s="166"/>
      <x:c r="K5" s="166"/>
    </x:row>
    <x:row r="6" ht="36" customHeight="1">
      <x:c r="A6" s="171" t="str">
        <x:v>Group</x:v>
      </x:c>
      <x:c r="B6" s="171" t="str">
        <x:v>Scenario</x:v>
      </x:c>
      <x:c r="C6" s="171" t="str">
        <x:v>Opportunity</x:v>
      </x:c>
      <x:c r="D6" s="171" t="str">
        <x:v>Visibility</x:v>
      </x:c>
      <x:c r="E6" s="171" t="str">
        <x:v>Impressions</x:v>
      </x:c>
      <x:c r="F6" s="171" t="str">
        <x:v>CTR</x:v>
      </x:c>
      <x:c r="G6" s="171" t="str">
        <x:v>Clicks</x:v>
      </x:c>
      <x:c r="H6" s="171" t="str">
        <x:v>Conversion</x:v>
      </x:c>
      <x:c r="I6" s="171" t="str">
        <x:v>Before delivery</x:v>
      </x:c>
      <x:c r="J6" s="171" t="str">
        <x:v>Delivery factor</x:v>
      </x:c>
      <x:c r="K6" s="171" t="str">
        <x:v>Additional sales</x:v>
      </x:c>
    </x:row>
    <x:row r="7" ht="28" customHeight="1">
      <x:c r="A7" s="166" t="str">
        <x:f>'Inputs'!A13</x:f>
        <x:v>Road shoes</x:v>
      </x:c>
      <x:c r="B7" s="166" t="str">
        <x:f>'Inputs'!B13</x:f>
        <x:v>Low</x:v>
      </x:c>
      <x:c r="C7" s="184" t="n">
        <x:f>IF(ISNUMBER('Inputs'!C13),'Inputs'!C13,"n.a.")</x:f>
        <x:v>500000</x:v>
      </x:c>
      <x:c r="D7" s="173" t="n">
        <x:f>IF(ISNUMBER('Inputs'!D13),'Inputs'!D13,"n.a.")</x:f>
        <x:v>0.16</x:v>
      </x:c>
      <x:c r="E7" s="184" t="n">
        <x:f>IF(AND(ISNUMBER(C7),C7&gt;=0,ISNUMBER(D7),D7&gt;=0,D7&lt;=1),C7*D7,"n.a.")</x:f>
        <x:v>80000</x:v>
      </x:c>
      <x:c r="F7" s="173" t="n">
        <x:f>IF(ISNUMBER('Inputs'!E13),'Inputs'!E13,"n.a.")</x:f>
        <x:v>0.05</x:v>
      </x:c>
      <x:c r="G7" s="184" t="n">
        <x:f>IF(AND(ISNUMBER(E7),E7&gt;=0,ISNUMBER(F7),F7&gt;=0,F7&lt;=1),E7*F7,"n.a.")</x:f>
        <x:v>4000</x:v>
      </x:c>
      <x:c r="H7" s="173" t="n">
        <x:f>IF(ISNUMBER('Inputs'!F13),'Inputs'!F13,"n.a.")</x:f>
        <x:v>0.025</x:v>
      </x:c>
      <x:c r="I7" s="185" t="n">
        <x:f>IF(AND(ISNUMBER(G7),G7&gt;=0,ISNUMBER(H7),H7&gt;=0,H7&lt;=1),G7*H7,"n.a.")</x:f>
        <x:v>100</x:v>
      </x:c>
      <x:c r="J7" s="173" t="n">
        <x:f>'Delivery'!D7</x:f>
        <x:v>0.9999999999999998</x:v>
      </x:c>
      <x:c r="K7" s="176" t="n">
        <x:f>IF(AND(ISNUMBER(I7),I7&gt;=0,ISNUMBER(J7),J7&gt;=0,J7&lt;=1),I7*J7,"n.a.")</x:f>
        <x:v>99.99999999999997</x:v>
      </x:c>
    </x:row>
    <x:row r="8" ht="28" customHeight="1">
      <x:c r="A8" s="166" t="str">
        <x:f>'Inputs'!A14</x:f>
        <x:v>Road shoes</x:v>
      </x:c>
      <x:c r="B8" s="166" t="str">
        <x:f>'Inputs'!B14</x:f>
        <x:v>Best-supported</x:v>
      </x:c>
      <x:c r="C8" s="184" t="n">
        <x:f>IF(ISNUMBER('Inputs'!C14),'Inputs'!C14,"n.a.")</x:f>
        <x:v>500000</x:v>
      </x:c>
      <x:c r="D8" s="173" t="n">
        <x:f>IF(ISNUMBER('Inputs'!D14),'Inputs'!D14,"n.a.")</x:f>
        <x:v>0.2</x:v>
      </x:c>
      <x:c r="E8" s="184" t="n">
        <x:f>IF(AND(ISNUMBER(C8),C8&gt;=0,ISNUMBER(D8),D8&gt;=0,D8&lt;=1),C8*D8,"n.a.")</x:f>
        <x:v>100000</x:v>
      </x:c>
      <x:c r="F8" s="173" t="n">
        <x:f>IF(ISNUMBER('Inputs'!E14),'Inputs'!E14,"n.a.")</x:f>
        <x:v>0.05</x:v>
      </x:c>
      <x:c r="G8" s="184" t="n">
        <x:f>IF(AND(ISNUMBER(E8),E8&gt;=0,ISNUMBER(F8),F8&gt;=0,F8&lt;=1),E8*F8,"n.a.")</x:f>
        <x:v>5000</x:v>
      </x:c>
      <x:c r="H8" s="173" t="n">
        <x:f>IF(ISNUMBER('Inputs'!F14),'Inputs'!F14,"n.a.")</x:f>
        <x:v>0.028</x:v>
      </x:c>
      <x:c r="I8" s="185" t="n">
        <x:f>IF(AND(ISNUMBER(G8),G8&gt;=0,ISNUMBER(H8),H8&gt;=0,H8&lt;=1),G8*H8,"n.a.")</x:f>
        <x:v>140</x:v>
      </x:c>
      <x:c r="J8" s="173" t="n">
        <x:f>'Delivery'!D7</x:f>
        <x:v>0.9999999999999998</x:v>
      </x:c>
      <x:c r="K8" s="176" t="n">
        <x:f>IF(AND(ISNUMBER(I8),I8&gt;=0,ISNUMBER(J8),J8&gt;=0,J8&lt;=1),I8*J8,"n.a.")</x:f>
        <x:v>139.99999999999997</x:v>
      </x:c>
    </x:row>
    <x:row r="9" ht="28" customHeight="1">
      <x:c r="A9" s="166" t="str">
        <x:f>'Inputs'!A15</x:f>
        <x:v>Road shoes</x:v>
      </x:c>
      <x:c r="B9" s="166" t="str">
        <x:f>'Inputs'!B15</x:f>
        <x:v>Upside</x:v>
      </x:c>
      <x:c r="C9" s="184" t="n">
        <x:f>IF(ISNUMBER('Inputs'!C15),'Inputs'!C15,"n.a.")</x:f>
        <x:v>500000</x:v>
      </x:c>
      <x:c r="D9" s="173" t="n">
        <x:f>IF(ISNUMBER('Inputs'!D15),'Inputs'!D15,"n.a.")</x:f>
        <x:v>0.24</x:v>
      </x:c>
      <x:c r="E9" s="184" t="n">
        <x:f>IF(AND(ISNUMBER(C9),C9&gt;=0,ISNUMBER(D9),D9&gt;=0,D9&lt;=1),C9*D9,"n.a.")</x:f>
        <x:v>120000</x:v>
      </x:c>
      <x:c r="F9" s="173" t="n">
        <x:f>IF(ISNUMBER('Inputs'!E15),'Inputs'!E15,"n.a.")</x:f>
        <x:v>0.052</x:v>
      </x:c>
      <x:c r="G9" s="184" t="n">
        <x:f>IF(AND(ISNUMBER(E9),E9&gt;=0,ISNUMBER(F9),F9&gt;=0,F9&lt;=1),E9*F9,"n.a.")</x:f>
        <x:v>6240</x:v>
      </x:c>
      <x:c r="H9" s="173" t="n">
        <x:f>IF(ISNUMBER('Inputs'!F15),'Inputs'!F15,"n.a.")</x:f>
        <x:v>0.029</x:v>
      </x:c>
      <x:c r="I9" s="185" t="n">
        <x:f>IF(AND(ISNUMBER(G9),G9&gt;=0,ISNUMBER(H9),H9&gt;=0,H9&lt;=1),G9*H9,"n.a.")</x:f>
        <x:v>180.96</x:v>
      </x:c>
      <x:c r="J9" s="173" t="n">
        <x:f>'Delivery'!D7</x:f>
        <x:v>0.9999999999999998</x:v>
      </x:c>
      <x:c r="K9" s="176" t="n">
        <x:f>IF(AND(ISNUMBER(I9),I9&gt;=0,ISNUMBER(J9),J9&gt;=0,J9&lt;=1),I9*J9,"n.a.")</x:f>
        <x:v>180.95999999999998</x:v>
      </x:c>
    </x:row>
    <x:row r="10" ht="28" customHeight="1">
      <x:c r="A10" s="166" t="str">
        <x:f>'Inputs'!A16</x:f>
        <x:v>Group 2</x:v>
      </x:c>
      <x:c r="B10" s="166" t="str">
        <x:f>'Inputs'!B16</x:f>
        <x:v>Low</x:v>
      </x:c>
      <x:c r="C10" s="184" t="n">
        <x:f>IF(ISNUMBER('Inputs'!C16),'Inputs'!C16,"n.a.")</x:f>
        <x:v>0</x:v>
      </x:c>
      <x:c r="D10" s="173" t="n">
        <x:f>IF(ISNUMBER('Inputs'!D16),'Inputs'!D16,"n.a.")</x:f>
        <x:v>0.16</x:v>
      </x:c>
      <x:c r="E10" s="184" t="n">
        <x:f>IF(AND(ISNUMBER(C10),C10&gt;=0,ISNUMBER(D10),D10&gt;=0,D10&lt;=1),C10*D10,"n.a.")</x:f>
        <x:v>0</x:v>
      </x:c>
      <x:c r="F10" s="173" t="n">
        <x:f>IF(ISNUMBER('Inputs'!E16),'Inputs'!E16,"n.a.")</x:f>
        <x:v>0.05</x:v>
      </x:c>
      <x:c r="G10" s="184" t="n">
        <x:f>IF(AND(ISNUMBER(E10),E10&gt;=0,ISNUMBER(F10),F10&gt;=0,F10&lt;=1),E10*F10,"n.a.")</x:f>
        <x:v>0</x:v>
      </x:c>
      <x:c r="H10" s="173" t="n">
        <x:f>IF(ISNUMBER('Inputs'!F16),'Inputs'!F16,"n.a.")</x:f>
        <x:v>0.025</x:v>
      </x:c>
      <x:c r="I10" s="185" t="n">
        <x:f>IF(AND(ISNUMBER(G10),G10&gt;=0,ISNUMBER(H10),H10&gt;=0,H10&lt;=1),G10*H10,"n.a.")</x:f>
        <x:v>0</x:v>
      </x:c>
      <x:c r="J10" s="173" t="n">
        <x:f>'Delivery'!D8</x:f>
        <x:v>0.9999999999999998</x:v>
      </x:c>
      <x:c r="K10" s="176" t="n">
        <x:f>IF(AND(ISNUMBER(I10),I10&gt;=0,ISNUMBER(J10),J10&gt;=0,J10&lt;=1),I10*J10,"n.a.")</x:f>
        <x:v>0</x:v>
      </x:c>
    </x:row>
    <x:row r="11" ht="28" customHeight="1">
      <x:c r="A11" s="166" t="str">
        <x:f>'Inputs'!A17</x:f>
        <x:v>Group 2</x:v>
      </x:c>
      <x:c r="B11" s="166" t="str">
        <x:f>'Inputs'!B17</x:f>
        <x:v>Best-supported</x:v>
      </x:c>
      <x:c r="C11" s="184" t="n">
        <x:f>IF(ISNUMBER('Inputs'!C17),'Inputs'!C17,"n.a.")</x:f>
        <x:v>0</x:v>
      </x:c>
      <x:c r="D11" s="173" t="n">
        <x:f>IF(ISNUMBER('Inputs'!D17),'Inputs'!D17,"n.a.")</x:f>
        <x:v>0.2</x:v>
      </x:c>
      <x:c r="E11" s="184" t="n">
        <x:f>IF(AND(ISNUMBER(C11),C11&gt;=0,ISNUMBER(D11),D11&gt;=0,D11&lt;=1),C11*D11,"n.a.")</x:f>
        <x:v>0</x:v>
      </x:c>
      <x:c r="F11" s="173" t="n">
        <x:f>IF(ISNUMBER('Inputs'!E17),'Inputs'!E17,"n.a.")</x:f>
        <x:v>0.05</x:v>
      </x:c>
      <x:c r="G11" s="184" t="n">
        <x:f>IF(AND(ISNUMBER(E11),E11&gt;=0,ISNUMBER(F11),F11&gt;=0,F11&lt;=1),E11*F11,"n.a.")</x:f>
        <x:v>0</x:v>
      </x:c>
      <x:c r="H11" s="173" t="n">
        <x:f>IF(ISNUMBER('Inputs'!F17),'Inputs'!F17,"n.a.")</x:f>
        <x:v>0.028</x:v>
      </x:c>
      <x:c r="I11" s="185" t="n">
        <x:f>IF(AND(ISNUMBER(G11),G11&gt;=0,ISNUMBER(H11),H11&gt;=0,H11&lt;=1),G11*H11,"n.a.")</x:f>
        <x:v>0</x:v>
      </x:c>
      <x:c r="J11" s="173" t="n">
        <x:f>'Delivery'!D8</x:f>
        <x:v>0.9999999999999998</x:v>
      </x:c>
      <x:c r="K11" s="176" t="n">
        <x:f>IF(AND(ISNUMBER(I11),I11&gt;=0,ISNUMBER(J11),J11&gt;=0,J11&lt;=1),I11*J11,"n.a.")</x:f>
        <x:v>0</x:v>
      </x:c>
    </x:row>
    <x:row r="12" ht="28" customHeight="1">
      <x:c r="A12" s="166" t="str">
        <x:f>'Inputs'!A18</x:f>
        <x:v>Group 2</x:v>
      </x:c>
      <x:c r="B12" s="166" t="str">
        <x:f>'Inputs'!B18</x:f>
        <x:v>Upside</x:v>
      </x:c>
      <x:c r="C12" s="184" t="n">
        <x:f>IF(ISNUMBER('Inputs'!C18),'Inputs'!C18,"n.a.")</x:f>
        <x:v>0</x:v>
      </x:c>
      <x:c r="D12" s="173" t="n">
        <x:f>IF(ISNUMBER('Inputs'!D18),'Inputs'!D18,"n.a.")</x:f>
        <x:v>0.24</x:v>
      </x:c>
      <x:c r="E12" s="184" t="n">
        <x:f>IF(AND(ISNUMBER(C12),C12&gt;=0,ISNUMBER(D12),D12&gt;=0,D12&lt;=1),C12*D12,"n.a.")</x:f>
        <x:v>0</x:v>
      </x:c>
      <x:c r="F12" s="173" t="n">
        <x:f>IF(ISNUMBER('Inputs'!E18),'Inputs'!E18,"n.a.")</x:f>
        <x:v>0.052</x:v>
      </x:c>
      <x:c r="G12" s="184" t="n">
        <x:f>IF(AND(ISNUMBER(E12),E12&gt;=0,ISNUMBER(F12),F12&gt;=0,F12&lt;=1),E12*F12,"n.a.")</x:f>
        <x:v>0</x:v>
      </x:c>
      <x:c r="H12" s="173" t="n">
        <x:f>IF(ISNUMBER('Inputs'!F18),'Inputs'!F18,"n.a.")</x:f>
        <x:v>0.029</x:v>
      </x:c>
      <x:c r="I12" s="185" t="n">
        <x:f>IF(AND(ISNUMBER(G12),G12&gt;=0,ISNUMBER(H12),H12&gt;=0,H12&lt;=1),G12*H12,"n.a.")</x:f>
        <x:v>0</x:v>
      </x:c>
      <x:c r="J12" s="173" t="n">
        <x:f>'Delivery'!D8</x:f>
        <x:v>0.9999999999999998</x:v>
      </x:c>
      <x:c r="K12" s="176" t="n">
        <x:f>IF(AND(ISNUMBER(I12),I12&gt;=0,ISNUMBER(J12),J12&gt;=0,J12&lt;=1),I12*J12,"n.a.")</x:f>
        <x:v>0</x:v>
      </x:c>
    </x:row>
    <x:row r="13" ht="28" customHeight="1">
      <x:c r="A13" s="166" t="str">
        <x:f>'Inputs'!A19</x:f>
        <x:v>Group 3</x:v>
      </x:c>
      <x:c r="B13" s="166" t="str">
        <x:f>'Inputs'!B19</x:f>
        <x:v>Low</x:v>
      </x:c>
      <x:c r="C13" s="184" t="n">
        <x:f>IF(ISNUMBER('Inputs'!C19),'Inputs'!C19,"n.a.")</x:f>
        <x:v>0</x:v>
      </x:c>
      <x:c r="D13" s="173" t="n">
        <x:f>IF(ISNUMBER('Inputs'!D19),'Inputs'!D19,"n.a.")</x:f>
        <x:v>0.16</x:v>
      </x:c>
      <x:c r="E13" s="184" t="n">
        <x:f>IF(AND(ISNUMBER(C13),C13&gt;=0,ISNUMBER(D13),D13&gt;=0,D13&lt;=1),C13*D13,"n.a.")</x:f>
        <x:v>0</x:v>
      </x:c>
      <x:c r="F13" s="173" t="n">
        <x:f>IF(ISNUMBER('Inputs'!E19),'Inputs'!E19,"n.a.")</x:f>
        <x:v>0.05</x:v>
      </x:c>
      <x:c r="G13" s="184" t="n">
        <x:f>IF(AND(ISNUMBER(E13),E13&gt;=0,ISNUMBER(F13),F13&gt;=0,F13&lt;=1),E13*F13,"n.a.")</x:f>
        <x:v>0</x:v>
      </x:c>
      <x:c r="H13" s="173" t="n">
        <x:f>IF(ISNUMBER('Inputs'!F19),'Inputs'!F19,"n.a.")</x:f>
        <x:v>0.025</x:v>
      </x:c>
      <x:c r="I13" s="185" t="n">
        <x:f>IF(AND(ISNUMBER(G13),G13&gt;=0,ISNUMBER(H13),H13&gt;=0,H13&lt;=1),G13*H13,"n.a.")</x:f>
        <x:v>0</x:v>
      </x:c>
      <x:c r="J13" s="173" t="n">
        <x:f>'Delivery'!D9</x:f>
        <x:v>0.9999999999999998</x:v>
      </x:c>
      <x:c r="K13" s="176" t="n">
        <x:f>IF(AND(ISNUMBER(I13),I13&gt;=0,ISNUMBER(J13),J13&gt;=0,J13&lt;=1),I13*J13,"n.a.")</x:f>
        <x:v>0</x:v>
      </x:c>
    </x:row>
    <x:row r="14" ht="28" customHeight="1">
      <x:c r="A14" s="166" t="str">
        <x:f>'Inputs'!A20</x:f>
        <x:v>Group 3</x:v>
      </x:c>
      <x:c r="B14" s="166" t="str">
        <x:f>'Inputs'!B20</x:f>
        <x:v>Best-supported</x:v>
      </x:c>
      <x:c r="C14" s="184" t="n">
        <x:f>IF(ISNUMBER('Inputs'!C20),'Inputs'!C20,"n.a.")</x:f>
        <x:v>0</x:v>
      </x:c>
      <x:c r="D14" s="173" t="n">
        <x:f>IF(ISNUMBER('Inputs'!D20),'Inputs'!D20,"n.a.")</x:f>
        <x:v>0.2</x:v>
      </x:c>
      <x:c r="E14" s="184" t="n">
        <x:f>IF(AND(ISNUMBER(C14),C14&gt;=0,ISNUMBER(D14),D14&gt;=0,D14&lt;=1),C14*D14,"n.a.")</x:f>
        <x:v>0</x:v>
      </x:c>
      <x:c r="F14" s="173" t="n">
        <x:f>IF(ISNUMBER('Inputs'!E20),'Inputs'!E20,"n.a.")</x:f>
        <x:v>0.05</x:v>
      </x:c>
      <x:c r="G14" s="184" t="n">
        <x:f>IF(AND(ISNUMBER(E14),E14&gt;=0,ISNUMBER(F14),F14&gt;=0,F14&lt;=1),E14*F14,"n.a.")</x:f>
        <x:v>0</x:v>
      </x:c>
      <x:c r="H14" s="173" t="n">
        <x:f>IF(ISNUMBER('Inputs'!F20),'Inputs'!F20,"n.a.")</x:f>
        <x:v>0.028</x:v>
      </x:c>
      <x:c r="I14" s="185" t="n">
        <x:f>IF(AND(ISNUMBER(G14),G14&gt;=0,ISNUMBER(H14),H14&gt;=0,H14&lt;=1),G14*H14,"n.a.")</x:f>
        <x:v>0</x:v>
      </x:c>
      <x:c r="J14" s="173" t="n">
        <x:f>'Delivery'!D9</x:f>
        <x:v>0.9999999999999998</x:v>
      </x:c>
      <x:c r="K14" s="176" t="n">
        <x:f>IF(AND(ISNUMBER(I14),I14&gt;=0,ISNUMBER(J14),J14&gt;=0,J14&lt;=1),I14*J14,"n.a.")</x:f>
        <x:v>0</x:v>
      </x:c>
    </x:row>
    <x:row r="15" ht="28" customHeight="1">
      <x:c r="A15" s="166" t="str">
        <x:f>'Inputs'!A21</x:f>
        <x:v>Group 3</x:v>
      </x:c>
      <x:c r="B15" s="166" t="str">
        <x:f>'Inputs'!B21</x:f>
        <x:v>Upside</x:v>
      </x:c>
      <x:c r="C15" s="184" t="n">
        <x:f>IF(ISNUMBER('Inputs'!C21),'Inputs'!C21,"n.a.")</x:f>
        <x:v>0</x:v>
      </x:c>
      <x:c r="D15" s="173" t="n">
        <x:f>IF(ISNUMBER('Inputs'!D21),'Inputs'!D21,"n.a.")</x:f>
        <x:v>0.24</x:v>
      </x:c>
      <x:c r="E15" s="184" t="n">
        <x:f>IF(AND(ISNUMBER(C15),C15&gt;=0,ISNUMBER(D15),D15&gt;=0,D15&lt;=1),C15*D15,"n.a.")</x:f>
        <x:v>0</x:v>
      </x:c>
      <x:c r="F15" s="173" t="n">
        <x:f>IF(ISNUMBER('Inputs'!E21),'Inputs'!E21,"n.a.")</x:f>
        <x:v>0.052</x:v>
      </x:c>
      <x:c r="G15" s="184" t="n">
        <x:f>IF(AND(ISNUMBER(E15),E15&gt;=0,ISNUMBER(F15),F15&gt;=0,F15&lt;=1),E15*F15,"n.a.")</x:f>
        <x:v>0</x:v>
      </x:c>
      <x:c r="H15" s="173" t="n">
        <x:f>IF(ISNUMBER('Inputs'!F21),'Inputs'!F21,"n.a.")</x:f>
        <x:v>0.029</x:v>
      </x:c>
      <x:c r="I15" s="185" t="n">
        <x:f>IF(AND(ISNUMBER(G15),G15&gt;=0,ISNUMBER(H15),H15&gt;=0,H15&lt;=1),G15*H15,"n.a.")</x:f>
        <x:v>0</x:v>
      </x:c>
      <x:c r="J15" s="173" t="n">
        <x:f>'Delivery'!D9</x:f>
        <x:v>0.9999999999999998</x:v>
      </x:c>
      <x:c r="K15" s="176" t="n">
        <x:f>IF(AND(ISNUMBER(I15),I15&gt;=0,ISNUMBER(J15),J15&gt;=0,J15&lt;=1),I15*J15,"n.a.")</x:f>
        <x:v>0</x:v>
      </x:c>
    </x:row>
    <x:row r="16" ht="28" customHeight="1">
      <x:c r="A16" s="166"/>
      <x:c r="B16" s="166"/>
      <x:c r="C16" s="166"/>
      <x:c r="D16" s="166"/>
      <x:c r="E16" s="166"/>
      <x:c r="F16" s="166"/>
      <x:c r="G16" s="166"/>
      <x:c r="H16" s="166"/>
      <x:c r="I16" s="166"/>
      <x:c r="J16" s="166"/>
      <x:c r="K16" s="166"/>
    </x:row>
    <x:row r="17" ht="28" customHeight="1">
      <x:c r="A17" s="166"/>
      <x:c r="B17" s="166"/>
      <x:c r="C17" s="166"/>
      <x:c r="D17" s="166"/>
      <x:c r="E17" s="166"/>
      <x:c r="F17" s="166"/>
      <x:c r="G17" s="166"/>
      <x:c r="H17" s="166"/>
      <x:c r="I17" s="166"/>
      <x:c r="J17" s="166"/>
      <x:c r="K17" s="166"/>
    </x:row>
    <x:row r="18" ht="36" customHeight="1">
      <x:c r="A18" s="171" t="str">
        <x:v>Result</x:v>
      </x:c>
      <x:c r="B18" s="171" t="str">
        <x:v>Low</x:v>
      </x:c>
      <x:c r="C18" s="171" t="str">
        <x:v>Best-supported</x:v>
      </x:c>
      <x:c r="D18" s="171" t="str">
        <x:v>Upside</x:v>
      </x:c>
      <x:c r="E18" s="166"/>
      <x:c r="F18" s="166"/>
      <x:c r="G18" s="166"/>
      <x:c r="H18" s="166"/>
      <x:c r="I18" s="166"/>
      <x:c r="J18" s="166"/>
      <x:c r="K18" s="166"/>
    </x:row>
    <x:row r="19" ht="28" customHeight="1">
      <x:c r="A19" s="166" t="str">
        <x:v>Additional sales</x:v>
      </x:c>
      <x:c r="B19" s="176" t="n">
        <x:f>IF(COUNT(K7,K10,K13)=3,SUM(K7,K10,K13),"n.a.")</x:f>
        <x:v>99.99999999999997</x:v>
      </x:c>
      <x:c r="C19" s="176" t="n">
        <x:f>IF(COUNT(K8,K11,K14)=3,SUM(K8,K11,K14),"n.a.")</x:f>
        <x:v>139.99999999999997</x:v>
      </x:c>
      <x:c r="D19" s="176" t="n">
        <x:f>IF(COUNT(K9,K12,K15)=3,SUM(K9,K12,K15),"n.a.")</x:f>
        <x:v>180.95999999999998</x:v>
      </x:c>
      <x:c r="E19" s="166"/>
      <x:c r="F19" s="166"/>
      <x:c r="G19" s="166"/>
      <x:c r="H19" s="166"/>
      <x:c r="I19" s="166"/>
      <x:c r="J19" s="166"/>
      <x:c r="K19" s="166"/>
    </x:row>
    <x:row r="20" ht="28" customHeight="1">
      <x:c r="A20" s="166" t="str">
        <x:v>No-work sales</x:v>
      </x:c>
      <x:c r="B20" s="176" t="n">
        <x:f>'Baseline'!B10</x:f>
        <x:v>420</x:v>
      </x:c>
      <x:c r="C20" s="176" t="n">
        <x:f>'Baseline'!B10</x:f>
        <x:v>420</x:v>
      </x:c>
      <x:c r="D20" s="176" t="n">
        <x:f>'Baseline'!B10</x:f>
        <x:v>420</x:v>
      </x:c>
      <x:c r="E20" s="166"/>
      <x:c r="F20" s="166"/>
      <x:c r="G20" s="166"/>
      <x:c r="H20" s="166"/>
      <x:c r="I20" s="166"/>
      <x:c r="J20" s="166"/>
      <x:c r="K20" s="166"/>
    </x:row>
    <x:row r="21" ht="28" customHeight="1">
      <x:c r="A21" s="166" t="str">
        <x:v>Combined sales</x:v>
      </x:c>
      <x:c r="B21" s="176" t="n">
        <x:f>IF(COUNT(B19:B20)=2,SUM(B19:B20),"n.a.")</x:f>
        <x:v>520</x:v>
      </x:c>
      <x:c r="C21" s="176" t="n">
        <x:f>IF(COUNT(C19:C20)=2,SUM(C19:C20),"n.a.")</x:f>
        <x:v>560</x:v>
      </x:c>
      <x:c r="D21" s="176" t="n">
        <x:f>IF(COUNT(D19:D20)=2,SUM(D19:D20),"n.a.")</x:f>
        <x:v>600.96</x:v>
      </x:c>
      <x:c r="E21" s="166"/>
      <x:c r="F21" s="166"/>
      <x:c r="G21" s="166"/>
      <x:c r="H21" s="166"/>
      <x:c r="I21" s="166"/>
      <x:c r="J21" s="166"/>
      <x:c r="K21" s="166"/>
    </x:row>
    <x:row r="22" ht="28" customHeight="1">
      <x:c r="A22" s="166" t="str">
        <x:v>Additional contribution (£)</x:v>
      </x:c>
      <x:c r="B22" s="177" t="n">
        <x:f>IF(AND(ISNUMBER(B19),B19&gt;=0,ISNUMBER('Inputs'!B7),'Inputs'!B7&gt;=0),B19*'Inputs'!B7,"n.a.")</x:f>
        <x:v>5999.999999999998</x:v>
      </x:c>
      <x:c r="C22" s="177" t="n">
        <x:f>IF(AND(ISNUMBER(C19),C19&gt;=0,ISNUMBER('Inputs'!B7),'Inputs'!B7&gt;=0),C19*'Inputs'!B7,"n.a.")</x:f>
        <x:v>8399.999999999998</x:v>
      </x:c>
      <x:c r="D22" s="177" t="n">
        <x:f>IF(AND(ISNUMBER(D19),D19&gt;=0,ISNUMBER('Inputs'!B7),'Inputs'!B7&gt;=0),D19*'Inputs'!B7,"n.a.")</x:f>
        <x:v>10857.599999999999</x:v>
      </x:c>
      <x:c r="E22" s="166"/>
      <x:c r="F22" s="166"/>
      <x:c r="G22" s="166"/>
      <x:c r="H22" s="166"/>
      <x:c r="I22" s="166"/>
      <x:c r="J22" s="166"/>
      <x:c r="K22" s="166"/>
    </x:row>
    <x:row r="23" ht="28" customHeight="1">
      <x:c r="A23" s="166" t="str">
        <x:v>After project cost (£)</x:v>
      </x:c>
      <x:c r="B23" s="177" t="n">
        <x:f>IF(AND(ISNUMBER(B22),ISNUMBER('Inputs'!B6),'Inputs'!B6&gt;=0),B22-'Inputs'!B6,"n.a.")</x:f>
        <x:v>-2000.0000000000018</x:v>
      </x:c>
      <x:c r="C23" s="177" t="n">
        <x:f>IF(AND(ISNUMBER(C22),ISNUMBER('Inputs'!B6),'Inputs'!B6&gt;=0),C22-'Inputs'!B6,"n.a.")</x:f>
        <x:v>399.9999999999982</x:v>
      </x:c>
      <x:c r="D23" s="177" t="n">
        <x:f>IF(AND(ISNUMBER(D22),ISNUMBER('Inputs'!B6),'Inputs'!B6&gt;=0),D22-'Inputs'!B6,"n.a.")</x:f>
        <x:v>2857.5999999999985</x:v>
      </x:c>
      <x:c r="E23" s="166"/>
      <x:c r="F23" s="166"/>
      <x:c r="G23" s="166"/>
      <x:c r="H23" s="166"/>
      <x:c r="I23" s="166"/>
      <x:c r="J23" s="166"/>
      <x:c r="K23" s="166"/>
    </x:row>
    <x:row r="24" ht="28" customHeight="1">
      <x:c r="A24" s="166"/>
      <x:c r="B24" s="166"/>
      <x:c r="C24" s="166"/>
      <x:c r="D24" s="166"/>
      <x:c r="E24" s="166"/>
      <x:c r="F24" s="166"/>
      <x:c r="G24" s="166"/>
      <x:c r="H24" s="166"/>
      <x:c r="I24" s="166"/>
      <x:c r="J24" s="166"/>
      <x:c r="K24" s="166"/>
    </x:row>
    <x:row r="25" ht="28" customHeight="1">
      <x:c r="A25" s="166"/>
      <x:c r="B25" s="166"/>
      <x:c r="C25" s="166"/>
      <x:c r="D25" s="166"/>
      <x:c r="E25" s="166"/>
      <x:c r="F25" s="166"/>
      <x:c r="G25" s="166"/>
      <x:c r="H25" s="166"/>
      <x:c r="I25" s="166"/>
      <x:c r="J25" s="166"/>
      <x:c r="K25" s="166"/>
    </x:row>
    <x:row r="26" ht="34" customHeight="1">
      <x:c r="A26" s="166" t="str">
        <x:v>The example gives 100 / 140 / 180.96 additional sales. Displaying 181 follows the live page; the talk rounds the upside to 180.</x:v>
      </x:c>
      <x:c r="B26" s="166"/>
      <x:c r="C26" s="166"/>
      <x:c r="D26" s="166"/>
      <x:c r="E26" s="166"/>
      <x:c r="F26" s="166"/>
      <x:c r="G26" s="166"/>
      <x:c r="H26" s="166"/>
      <x:c r="I26" s="166"/>
      <x:c r="J26" s="166"/>
      <x:c r="K26" s="166"/>
    </x:row>
    <x:row r="27" ht="28" customHeight="1">
      <x:c r="A27" s="166"/>
      <x:c r="B27" s="166"/>
      <x:c r="C27" s="166"/>
      <x:c r="D27" s="166"/>
      <x:c r="E27" s="166"/>
      <x:c r="F27" s="166"/>
      <x:c r="G27" s="166"/>
      <x:c r="H27" s="166"/>
      <x:c r="I27" s="166"/>
      <x:c r="J27" s="166"/>
      <x:c r="K27" s="166"/>
    </x:row>
    <x:row r="28" ht="28" customHeight="1">
      <x:c r="A28" s="166"/>
      <x:c r="B28" s="166"/>
      <x:c r="C28" s="166"/>
      <x:c r="D28" s="166"/>
      <x:c r="E28" s="166"/>
      <x:c r="F28" s="166"/>
      <x:c r="G28" s="166"/>
      <x:c r="H28" s="166"/>
      <x:c r="I28" s="166"/>
      <x:c r="J28" s="166"/>
      <x:c r="K28" s="166"/>
    </x:row>
  </x:sheetData>
  <x:mergeCells>
    <x:mergeCell ref="A1:K1"/>
    <x:mergeCell ref="A2:K2"/>
    <x:mergeCell ref="A26:K26"/>
  </x:mergeCells>
  <x:conditionalFormatting sqref="A1:K28">
    <x:cfRule type="containsText" dxfId="5" priority="1" operator="containsText" text="n.a.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29" hidden="0" customWidth="1"/>
    <x:col min="2" max="2" width="25" hidden="0" customWidth="1"/>
    <x:col min="3" max="3" width="27" hidden="0" customWidth="1"/>
    <x:col min="4" max="4" width="28" hidden="0" customWidth="1"/>
    <x:col min="5" max="5" width="32" hidden="0" customWidth="1"/>
    <x:col min="6" max="6" width="52" hidden="0" customWidth="1"/>
  </x:cols>
  <x:sheetData>
    <x:row r="1" ht="38" customHeight="1">
      <x:c r="A1" s="168" t="str">
        <x:v>SENSITIVITY</x:v>
      </x:c>
      <x:c r="B1" s="168"/>
      <x:c r="C1" s="168"/>
      <x:c r="D1" s="168"/>
      <x:c r="E1" s="168"/>
      <x:c r="F1" s="168"/>
    </x:row>
    <x:row r="2" ht="44" customHeight="1">
      <x:c r="A2" s="166" t="str">
        <x:v>Change one selected group’s CTR. Other groups, visibility, conversion and delivery remain at Best-supported.</x:v>
      </x:c>
      <x:c r="B2" s="166"/>
      <x:c r="C2" s="166"/>
      <x:c r="D2" s="166"/>
      <x:c r="E2" s="166"/>
      <x:c r="F2" s="166"/>
    </x:row>
    <x:row r="3" ht="28" customHeight="1">
      <x:c r="A3" s="166"/>
      <x:c r="B3" s="166"/>
      <x:c r="C3" s="166"/>
      <x:c r="D3" s="166"/>
      <x:c r="E3" s="166"/>
      <x:c r="F3" s="166"/>
    </x:row>
    <x:row r="4" ht="28" customHeight="1">
      <x:c r="A4" s="166" t="str">
        <x:v>Group slot (1–3)</x:v>
      </x:c>
      <x:c r="B4" s="169" t="n">
        <x:v>1</x:v>
      </x:c>
      <x:c r="C4" s="166"/>
      <x:c r="D4" s="166"/>
      <x:c r="E4" s="166"/>
      <x:c r="F4" s="166"/>
    </x:row>
    <x:row r="5" ht="28" customHeight="1">
      <x:c r="A5" s="166"/>
      <x:c r="B5" s="166"/>
      <x:c r="C5" s="166"/>
      <x:c r="D5" s="166"/>
      <x:c r="E5" s="166"/>
      <x:c r="F5" s="166"/>
    </x:row>
    <x:row r="6" ht="36" customHeight="1">
      <x:c r="A6" s="171" t="str">
        <x:v>Test CTR</x:v>
      </x:c>
      <x:c r="B6" s="171" t="str">
        <x:v>All-group additional sales</x:v>
      </x:c>
      <x:c r="C6" s="171" t="str">
        <x:v>Change vs Best-supported</x:v>
      </x:c>
      <x:c r="D6" s="171" t="str">
        <x:v>After project cost (£)</x:v>
      </x:c>
      <x:c r="E6" s="171" t="str">
        <x:v>Threshold signal</x:v>
      </x:c>
      <x:c r="F6" s="171" t="str">
        <x:v>Scope</x:v>
      </x:c>
    </x:row>
    <x:row r="7" ht="48" customHeight="1">
      <x:c r="A7" s="172" t="n">
        <x:v>0.04</x:v>
      </x:c>
      <x:c r="B7" s="176" t="n">
        <x:f>IF(AND(ISNUMBER(A7),A7&gt;=0,A7&lt;=1,ISNUMBER($B$4),$B$4&gt;=1,$B$4&lt;=3,MOD($B$4,1)=0,ISNUMBER('Scenarios'!C19)),'Scenarios'!C19-CHOOSE($B$4,'Scenarios'!K8,'Scenarios'!K11,'Scenarios'!K14)+CHOOSE($B$4,'Scenarios'!E8,'Scenarios'!E11,'Scenarios'!E14)*A7*CHOOSE($B$4,'Scenarios'!H8,'Scenarios'!H11,'Scenarios'!H14)*CHOOSE($B$4,'Scenarios'!J8,'Scenarios'!J11,'Scenarios'!J14),"n.a.")</x:f>
        <x:v>111.99999999999997</x:v>
      </x:c>
      <x:c r="C7" s="176" t="n">
        <x:f>IF(ISNUMBER(B7),B7-'Scenarios'!C19,"n.a.")</x:f>
        <x:v>-28</x:v>
      </x:c>
      <x:c r="D7" s="177" t="n">
        <x:f>IF(AND(ISNUMBER(B7),ISNUMBER('Inputs'!B7),'Inputs'!B7&gt;=0,ISNUMBER('Inputs'!B6),'Inputs'!B6&gt;=0),B7*'Inputs'!B7-'Inputs'!B6,"n.a.")</x:f>
        <x:v>-1280.0000000000018</x:v>
      </x:c>
      <x:c r="E7" s="166" t="str">
        <x:f>IF(AND(ISNUMBER(B7),ISNUMBER(B17)),IF(B7&gt;=B17,"At / above break-even","Below break-even"),"Check inputs")</x:f>
        <x:v>Below break-even</x:v>
      </x:c>
      <x:c r="F7" s="166" t="str">
        <x:v>One input only; no probability or universal driver ranking</x:v>
      </x:c>
    </x:row>
    <x:row r="8" ht="48" customHeight="1">
      <x:c r="A8" s="172" t="n">
        <x:v>0.0457</x:v>
      </x:c>
      <x:c r="B8" s="176" t="n">
        <x:f>IF(AND(ISNUMBER(A8),A8&gt;=0,A8&lt;=1,ISNUMBER($B$4),$B$4&gt;=1,$B$4&lt;=3,MOD($B$4,1)=0,ISNUMBER('Scenarios'!C19)),'Scenarios'!C19-CHOOSE($B$4,'Scenarios'!K8,'Scenarios'!K11,'Scenarios'!K14)+CHOOSE($B$4,'Scenarios'!E8,'Scenarios'!E11,'Scenarios'!E14)*A8*CHOOSE($B$4,'Scenarios'!H8,'Scenarios'!H11,'Scenarios'!H14)*CHOOSE($B$4,'Scenarios'!J8,'Scenarios'!J11,'Scenarios'!J14),"n.a.")</x:f>
        <x:v>127.95999999999998</x:v>
      </x:c>
      <x:c r="C8" s="176" t="n">
        <x:f>IF(ISNUMBER(B8),B8-'Scenarios'!C19,"n.a.")</x:f>
        <x:v>-12.039999999999992</x:v>
      </x:c>
      <x:c r="D8" s="177" t="n">
        <x:f>IF(AND(ISNUMBER(B8),ISNUMBER('Inputs'!B7),'Inputs'!B7&gt;=0,ISNUMBER('Inputs'!B6),'Inputs'!B6&gt;=0),B8*'Inputs'!B7-'Inputs'!B6,"n.a.")</x:f>
        <x:v>-322.40000000000146</x:v>
      </x:c>
      <x:c r="E8" s="166" t="str">
        <x:f>IF(AND(ISNUMBER(B8),ISNUMBER(B17)),IF(B8&gt;=B17,"At / above break-even","Below break-even"),"Check inputs")</x:f>
        <x:v>Below break-even</x:v>
      </x:c>
      <x:c r="F8" s="166" t="str">
        <x:v>One input only; no probability or universal driver ranking</x:v>
      </x:c>
    </x:row>
    <x:row r="9" ht="48" customHeight="1">
      <x:c r="A9" s="172" t="n">
        <x:v>0.05</x:v>
      </x:c>
      <x:c r="B9" s="176" t="n">
        <x:f>IF(AND(ISNUMBER(A9),A9&gt;=0,A9&lt;=1,ISNUMBER($B$4),$B$4&gt;=1,$B$4&lt;=3,MOD($B$4,1)=0,ISNUMBER('Scenarios'!C19)),'Scenarios'!C19-CHOOSE($B$4,'Scenarios'!K8,'Scenarios'!K11,'Scenarios'!K14)+CHOOSE($B$4,'Scenarios'!E8,'Scenarios'!E11,'Scenarios'!E14)*A9*CHOOSE($B$4,'Scenarios'!H8,'Scenarios'!H11,'Scenarios'!H14)*CHOOSE($B$4,'Scenarios'!J8,'Scenarios'!J11,'Scenarios'!J14),"n.a.")</x:f>
        <x:v>139.99999999999997</x:v>
      </x:c>
      <x:c r="C9" s="176" t="n">
        <x:f>IF(ISNUMBER(B9),B9-'Scenarios'!C19,"n.a.")</x:f>
        <x:v>0</x:v>
      </x:c>
      <x:c r="D9" s="177" t="n">
        <x:f>IF(AND(ISNUMBER(B9),ISNUMBER('Inputs'!B7),'Inputs'!B7&gt;=0,ISNUMBER('Inputs'!B6),'Inputs'!B6&gt;=0),B9*'Inputs'!B7-'Inputs'!B6,"n.a.")</x:f>
        <x:v>399.9999999999982</x:v>
      </x:c>
      <x:c r="E9" s="166" t="str">
        <x:f>IF(AND(ISNUMBER(B9),ISNUMBER(B17)),IF(B9&gt;=B17,"At / above break-even","Below break-even"),"Check inputs")</x:f>
        <x:v>At / above break-even</x:v>
      </x:c>
      <x:c r="F9" s="166" t="str">
        <x:v>One input only; no probability or universal driver ranking</x:v>
      </x:c>
    </x:row>
    <x:row r="10" ht="48" customHeight="1">
      <x:c r="A10" s="172" t="n">
        <x:v>0.055</x:v>
      </x:c>
      <x:c r="B10" s="176" t="n">
        <x:f>IF(AND(ISNUMBER(A10),A10&gt;=0,A10&lt;=1,ISNUMBER($B$4),$B$4&gt;=1,$B$4&lt;=3,MOD($B$4,1)=0,ISNUMBER('Scenarios'!C19)),'Scenarios'!C19-CHOOSE($B$4,'Scenarios'!K8,'Scenarios'!K11,'Scenarios'!K14)+CHOOSE($B$4,'Scenarios'!E8,'Scenarios'!E11,'Scenarios'!E14)*A10*CHOOSE($B$4,'Scenarios'!H8,'Scenarios'!H11,'Scenarios'!H14)*CHOOSE($B$4,'Scenarios'!J8,'Scenarios'!J11,'Scenarios'!J14),"n.a.")</x:f>
        <x:v>153.99999999999997</x:v>
      </x:c>
      <x:c r="C10" s="176" t="n">
        <x:f>IF(ISNUMBER(B10),B10-'Scenarios'!C19,"n.a.")</x:f>
        <x:v>14</x:v>
      </x:c>
      <x:c r="D10" s="177" t="n">
        <x:f>IF(AND(ISNUMBER(B10),ISNUMBER('Inputs'!B7),'Inputs'!B7&gt;=0,ISNUMBER('Inputs'!B6),'Inputs'!B6&gt;=0),B10*'Inputs'!B7-'Inputs'!B6,"n.a.")</x:f>
        <x:v>1239.9999999999982</x:v>
      </x:c>
      <x:c r="E10" s="166" t="str">
        <x:f>IF(AND(ISNUMBER(B10),ISNUMBER(B17)),IF(B10&gt;=B17,"At / above break-even","Below break-even"),"Check inputs")</x:f>
        <x:v>At / above break-even</x:v>
      </x:c>
      <x:c r="F10" s="166" t="str">
        <x:v>One input only; no probability or universal driver ranking</x:v>
      </x:c>
    </x:row>
    <x:row r="11" ht="48" customHeight="1">
      <x:c r="A11" s="172" t="n">
        <x:v>0.06</x:v>
      </x:c>
      <x:c r="B11" s="176" t="n">
        <x:f>IF(AND(ISNUMBER(A11),A11&gt;=0,A11&lt;=1,ISNUMBER($B$4),$B$4&gt;=1,$B$4&lt;=3,MOD($B$4,1)=0,ISNUMBER('Scenarios'!C19)),'Scenarios'!C19-CHOOSE($B$4,'Scenarios'!K8,'Scenarios'!K11,'Scenarios'!K14)+CHOOSE($B$4,'Scenarios'!E8,'Scenarios'!E11,'Scenarios'!E14)*A11*CHOOSE($B$4,'Scenarios'!H8,'Scenarios'!H11,'Scenarios'!H14)*CHOOSE($B$4,'Scenarios'!J8,'Scenarios'!J11,'Scenarios'!J14),"n.a.")</x:f>
        <x:v>167.99999999999997</x:v>
      </x:c>
      <x:c r="C11" s="176" t="n">
        <x:f>IF(ISNUMBER(B11),B11-'Scenarios'!C19,"n.a.")</x:f>
        <x:v>28</x:v>
      </x:c>
      <x:c r="D11" s="177" t="n">
        <x:f>IF(AND(ISNUMBER(B11),ISNUMBER('Inputs'!B7),'Inputs'!B7&gt;=0,ISNUMBER('Inputs'!B6),'Inputs'!B6&gt;=0),B11*'Inputs'!B7-'Inputs'!B6,"n.a.")</x:f>
        <x:v>2079.999999999998</x:v>
      </x:c>
      <x:c r="E11" s="166" t="str">
        <x:f>IF(AND(ISNUMBER(B11),ISNUMBER(B17)),IF(B11&gt;=B17,"At / above break-even","Below break-even"),"Check inputs")</x:f>
        <x:v>At / above break-even</x:v>
      </x:c>
      <x:c r="F11" s="166" t="str">
        <x:v>One input only; no probability or universal driver ranking</x:v>
      </x:c>
    </x:row>
    <x:row r="12" ht="28" customHeight="1">
      <x:c r="A12" s="166"/>
      <x:c r="B12" s="166"/>
      <x:c r="C12" s="166"/>
      <x:c r="D12" s="166"/>
      <x:c r="E12" s="166"/>
      <x:c r="F12" s="166"/>
    </x:row>
    <x:row r="13" ht="28" customHeight="1">
      <x:c r="A13" s="166"/>
      <x:c r="B13" s="166"/>
      <x:c r="C13" s="166"/>
      <x:c r="D13" s="166"/>
      <x:c r="E13" s="166"/>
      <x:c r="F13" s="166"/>
    </x:row>
    <x:row r="14" ht="28" customHeight="1">
      <x:c r="A14" s="166"/>
      <x:c r="B14" s="166"/>
      <x:c r="C14" s="166"/>
      <x:c r="D14" s="166"/>
      <x:c r="E14" s="166"/>
      <x:c r="F14" s="166"/>
    </x:row>
    <x:row r="15" ht="28" customHeight="1">
      <x:c r="A15" s="166"/>
      <x:c r="B15" s="166"/>
      <x:c r="C15" s="166"/>
      <x:c r="D15" s="166"/>
      <x:c r="E15" s="166"/>
      <x:c r="F15" s="166"/>
    </x:row>
    <x:row r="16" ht="28" customHeight="1">
      <x:c r="A16" s="166"/>
      <x:c r="B16" s="166"/>
      <x:c r="C16" s="166"/>
      <x:c r="D16" s="166"/>
      <x:c r="E16" s="166"/>
      <x:c r="F16" s="166"/>
    </x:row>
    <x:row r="17" ht="28" customHeight="1">
      <x:c r="A17" s="166" t="str">
        <x:v>Practical break-even</x:v>
      </x:c>
      <x:c r="B17" s="181" t="n">
        <x:f>IF(AND(ISNUMBER('Inputs'!B6),'Inputs'!B6&gt;=0,ISNUMBER('Inputs'!B7),'Inputs'!B7&gt;0),ROUNDUP('Inputs'!B6/'Inputs'!B7,0),"n.a.")</x:f>
        <x:v>134</x:v>
      </x:c>
      <x:c r="C17" s="166"/>
      <x:c r="D17" s="166"/>
      <x:c r="E17" s="166"/>
      <x:c r="F17" s="166"/>
    </x:row>
    <x:row r="18" ht="28" customHeight="1">
      <x:c r="A18" s="166"/>
      <x:c r="B18" s="166"/>
      <x:c r="C18" s="166"/>
      <x:c r="D18" s="166"/>
      <x:c r="E18" s="166"/>
      <x:c r="F18" s="166"/>
    </x:row>
    <x:row r="19" ht="28" customHeight="1">
      <x:c r="A19" s="166"/>
      <x:c r="B19" s="166"/>
      <x:c r="C19" s="166"/>
      <x:c r="D19" s="166"/>
      <x:c r="E19" s="166"/>
      <x:c r="F19" s="166"/>
    </x:row>
    <x:row r="20" ht="34" customHeight="1">
      <x:c r="A20" s="166" t="str">
        <x:v>At 4.57% CTR the default example gives 127.96 additional sales, below 134 whole-sale break-even.</x:v>
      </x:c>
      <x:c r="B20" s="166"/>
      <x:c r="C20" s="166"/>
      <x:c r="D20" s="166"/>
      <x:c r="E20" s="166"/>
      <x:c r="F20" s="166"/>
    </x:row>
    <x:row r="21" ht="34" customHeight="1">
      <x:c r="A21" s="166" t="str">
        <x:v>To test visibility or conversion, save a copy, change that one Best-supported driver in Inputs, compare, then restore it.</x:v>
      </x:c>
      <x:c r="B21" s="166"/>
      <x:c r="C21" s="166"/>
      <x:c r="D21" s="166"/>
      <x:c r="E21" s="166"/>
      <x:c r="F21" s="166"/>
    </x:row>
    <x:row r="22" ht="28" customHeight="1">
      <x:c r="A22" s="166"/>
      <x:c r="B22" s="166"/>
      <x:c r="C22" s="166"/>
      <x:c r="D22" s="166"/>
      <x:c r="E22" s="166"/>
      <x:c r="F22" s="166"/>
    </x:row>
    <x:row r="23" ht="28" customHeight="1">
      <x:c r="A23" s="166"/>
      <x:c r="B23" s="166"/>
      <x:c r="C23" s="166"/>
      <x:c r="D23" s="166"/>
      <x:c r="E23" s="166"/>
      <x:c r="F23" s="166"/>
    </x:row>
    <x:row r="24" ht="28" customHeight="1">
      <x:c r="A24" s="166"/>
      <x:c r="B24" s="166"/>
      <x:c r="C24" s="166"/>
      <x:c r="D24" s="166"/>
      <x:c r="E24" s="166"/>
      <x:c r="F24" s="166"/>
    </x:row>
  </x:sheetData>
  <x:mergeCells>
    <x:mergeCell ref="A1:F1"/>
    <x:mergeCell ref="A2:F2"/>
    <x:mergeCell ref="A20:F20"/>
    <x:mergeCell ref="A21:F21"/>
  </x:mergeCells>
  <x:conditionalFormatting sqref="A1:F24">
    <x:cfRule type="containsText" dxfId="6" priority="1" operator="containsText" text="n.a."/>
  </x:conditionalFormatting>
  <x:dataValidations count="6">
    <x:dataValidation type="whole" operator="between" sqref="B4">
      <x:formula1>1</x:formula1>
      <x:formula2>3</x:formula2>
    </x:dataValidation>
    <x:dataValidation type="decimal" operator="between" sqref="A7">
      <x:formula1>0</x:formula1>
      <x:formula2>1</x:formula2>
    </x:dataValidation>
    <x:dataValidation type="decimal" operator="between" sqref="A8">
      <x:formula1>0</x:formula1>
      <x:formula2>1</x:formula2>
    </x:dataValidation>
    <x:dataValidation type="decimal" operator="between" sqref="A9">
      <x:formula1>0</x:formula1>
      <x:formula2>1</x:formula2>
    </x:dataValidation>
    <x:dataValidation type="decimal" operator="between" sqref="A10">
      <x:formula1>0</x:formula1>
      <x:formula2>1</x:formula2>
    </x:dataValidation>
    <x:dataValidation type="decimal" operator="between" sqref="A11">
      <x:formula1>0</x:formula1>
      <x:formula2>1</x:formula2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7171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22" hidden="0" customWidth="1"/>
    <x:col min="4" max="4" width="23" hidden="0" customWidth="1"/>
    <x:col min="5" max="5" width="23" hidden="0" customWidth="1"/>
    <x:col min="6" max="6" width="23" hidden="0" customWidth="1"/>
    <x:col min="7" max="7" width="22" hidden="0" customWidth="1"/>
    <x:col min="8" max="8" width="27" hidden="0" customWidth="1"/>
    <x:col min="9" max="9" width="27" hidden="0" customWidth="1"/>
  </x:cols>
  <x:sheetData>
    <x:row r="1" ht="38" customHeight="1">
      <x:c r="A1" s="168" t="str">
        <x:v>FORECAST REVIEW</x:v>
      </x:c>
      <x:c r="B1" s="168"/>
      <x:c r="C1" s="168"/>
      <x:c r="D1" s="168"/>
      <x:c r="E1" s="168"/>
      <x:c r="F1" s="168"/>
      <x:c r="G1" s="168"/>
      <x:c r="H1" s="168"/>
      <x:c r="I1" s="168"/>
    </x:row>
    <x:row r="2" ht="44" customHeight="1">
      <x:c r="A2" s="166" t="str">
        <x:v>Original monthly figures are saved values. Record total actual sales and a comparable no-work estimate; update only the months still ahead.</x:v>
      </x:c>
      <x:c r="B2" s="166"/>
      <x:c r="C2" s="166"/>
      <x:c r="D2" s="166"/>
      <x:c r="E2" s="166"/>
      <x:c r="F2" s="166"/>
      <x:c r="G2" s="166"/>
      <x:c r="H2" s="166"/>
      <x:c r="I2" s="166"/>
    </x:row>
    <x:row r="3" ht="28" customHeight="1">
      <x:c r="A3" s="166"/>
      <x:c r="B3" s="166"/>
      <x:c r="C3" s="166"/>
      <x:c r="D3" s="166"/>
      <x:c r="E3" s="166"/>
      <x:c r="F3" s="166"/>
      <x:c r="G3" s="166"/>
      <x:c r="H3" s="166"/>
      <x:c r="I3" s="166"/>
    </x:row>
    <x:row r="4" ht="28" customHeight="1">
      <x:c r="A4" s="166"/>
      <x:c r="B4" s="166"/>
      <x:c r="C4" s="166"/>
      <x:c r="D4" s="166"/>
      <x:c r="E4" s="166"/>
      <x:c r="F4" s="166"/>
      <x:c r="G4" s="166"/>
      <x:c r="H4" s="166"/>
      <x:c r="I4" s="166"/>
    </x:row>
    <x:row r="5" ht="28" customHeight="1">
      <x:c r="A5" s="166"/>
      <x:c r="B5" s="166"/>
      <x:c r="C5" s="166"/>
      <x:c r="D5" s="166"/>
      <x:c r="E5" s="166"/>
      <x:c r="F5" s="166"/>
      <x:c r="G5" s="166"/>
      <x:c r="H5" s="166"/>
      <x:c r="I5" s="166"/>
    </x:row>
    <x:row r="6" ht="36" customHeight="1">
      <x:c r="A6" s="171" t="str">
        <x:v>Month</x:v>
      </x:c>
      <x:c r="B6" s="171" t="str">
        <x:v>Original additional sales</x:v>
      </x:c>
      <x:c r="C6" s="171" t="str">
        <x:v>Observed total sales</x:v>
      </x:c>
      <x:c r="D6" s="171" t="str">
        <x:v>Estimated no-work sales</x:v>
      </x:c>
      <x:c r="E6" s="171" t="str">
        <x:v>Estimated additional sales</x:v>
      </x:c>
      <x:c r="F6" s="171" t="str">
        <x:v>Vs original</x:v>
      </x:c>
      <x:c r="G6" s="171" t="str">
        <x:v>Absolute error</x:v>
      </x:c>
      <x:c r="H6" s="171" t="str">
        <x:v>Revised remaining sales</x:v>
      </x:c>
      <x:c r="I6" s="171" t="str">
        <x:v>Latest full-period view</x:v>
      </x:c>
    </x:row>
    <x:row r="7" ht="28" customHeight="1">
      <x:c r="A7" s="182" t="d">
        <x:v>2027-01-01T00:00:00.000Z</x:v>
      </x:c>
      <x:c r="B7" s="169" t="n">
        <x:v>0</x:v>
      </x:c>
      <x:c r="C7" s="169"/>
      <x:c r="D7" s="169"/>
      <x:c r="E7" s="176" t="str">
        <x:f>IF(AND(ISNUMBER(C7),ISNUMBER(D7)),C7-D7,"n.a.")</x:f>
        <x:v>n.a.</x:v>
      </x:c>
      <x:c r="F7" s="176" t="str">
        <x:f>IF(AND(ISNUMBER(E7),ISNUMBER(B7)),E7-B7,"n.a.")</x:f>
        <x:v>n.a.</x:v>
      </x:c>
      <x:c r="G7" s="176" t="str">
        <x:f>IF(ISNUMBER(F7),ABS(F7),"n.a.")</x:f>
        <x:v>n.a.</x:v>
      </x:c>
      <x:c r="H7" s="169" t="n">
        <x:v>0</x:v>
      </x:c>
      <x:c r="I7" s="176" t="n">
        <x:f>IF(AND(C7="",D7=""),IF(ISNUMBER(H7),H7,"n.a."),IF(ISNUMBER(E7),E7,"n.a."))</x:f>
        <x:v>0</x:v>
      </x:c>
    </x:row>
    <x:row r="8" ht="28" customHeight="1">
      <x:c r="A8" s="182" t="d">
        <x:v>2027-02-01T00:00:00.000Z</x:v>
      </x:c>
      <x:c r="B8" s="169" t="n">
        <x:v>0</x:v>
      </x:c>
      <x:c r="C8" s="169"/>
      <x:c r="D8" s="169"/>
      <x:c r="E8" s="176" t="str">
        <x:f>IF(AND(ISNUMBER(C8),ISNUMBER(D8)),C8-D8,"n.a.")</x:f>
        <x:v>n.a.</x:v>
      </x:c>
      <x:c r="F8" s="176" t="str">
        <x:f>IF(AND(ISNUMBER(E8),ISNUMBER(B8)),E8-B8,"n.a.")</x:f>
        <x:v>n.a.</x:v>
      </x:c>
      <x:c r="G8" s="176" t="str">
        <x:f>IF(ISNUMBER(F8),ABS(F8),"n.a.")</x:f>
        <x:v>n.a.</x:v>
      </x:c>
      <x:c r="H8" s="169" t="n">
        <x:v>0</x:v>
      </x:c>
      <x:c r="I8" s="176" t="n">
        <x:f>IF(AND(C8="",D8=""),IF(ISNUMBER(H8),H8,"n.a."),IF(ISNUMBER(E8),E8,"n.a."))</x:f>
        <x:v>0</x:v>
      </x:c>
    </x:row>
    <x:row r="9" ht="28" customHeight="1">
      <x:c r="A9" s="182" t="d">
        <x:v>2027-03-01T00:00:00.000Z</x:v>
      </x:c>
      <x:c r="B9" s="169" t="n">
        <x:v>10</x:v>
      </x:c>
      <x:c r="C9" s="169"/>
      <x:c r="D9" s="169"/>
      <x:c r="E9" s="176" t="str">
        <x:f>IF(AND(ISNUMBER(C9),ISNUMBER(D9)),C9-D9,"n.a.")</x:f>
        <x:v>n.a.</x:v>
      </x:c>
      <x:c r="F9" s="176" t="str">
        <x:f>IF(AND(ISNUMBER(E9),ISNUMBER(B9)),E9-B9,"n.a.")</x:f>
        <x:v>n.a.</x:v>
      </x:c>
      <x:c r="G9" s="176" t="str">
        <x:f>IF(ISNUMBER(F9),ABS(F9),"n.a.")</x:f>
        <x:v>n.a.</x:v>
      </x:c>
      <x:c r="H9" s="169" t="n">
        <x:v>10</x:v>
      </x:c>
      <x:c r="I9" s="176" t="n">
        <x:f>IF(AND(C9="",D9=""),IF(ISNUMBER(H9),H9,"n.a."),IF(ISNUMBER(E9),E9,"n.a."))</x:f>
        <x:v>10</x:v>
      </x:c>
    </x:row>
    <x:row r="10" ht="28" customHeight="1">
      <x:c r="A10" s="182" t="d">
        <x:v>2027-04-01T00:00:00.000Z</x:v>
      </x:c>
      <x:c r="B10" s="169" t="n">
        <x:v>10</x:v>
      </x:c>
      <x:c r="C10" s="169"/>
      <x:c r="D10" s="169"/>
      <x:c r="E10" s="176" t="str">
        <x:f>IF(AND(ISNUMBER(C10),ISNUMBER(D10)),C10-D10,"n.a.")</x:f>
        <x:v>n.a.</x:v>
      </x:c>
      <x:c r="F10" s="176" t="str">
        <x:f>IF(AND(ISNUMBER(E10),ISNUMBER(B10)),E10-B10,"n.a.")</x:f>
        <x:v>n.a.</x:v>
      </x:c>
      <x:c r="G10" s="176" t="str">
        <x:f>IF(ISNUMBER(F10),ABS(F10),"n.a.")</x:f>
        <x:v>n.a.</x:v>
      </x:c>
      <x:c r="H10" s="169" t="n">
        <x:v>10</x:v>
      </x:c>
      <x:c r="I10" s="176" t="n">
        <x:f>IF(AND(C10="",D10=""),IF(ISNUMBER(H10),H10,"n.a."),IF(ISNUMBER(E10),E10,"n.a."))</x:f>
        <x:v>10</x:v>
      </x:c>
    </x:row>
    <x:row r="11" ht="28" customHeight="1">
      <x:c r="A11" s="182" t="d">
        <x:v>2027-05-01T00:00:00.000Z</x:v>
      </x:c>
      <x:c r="B11" s="169" t="n">
        <x:v>10</x:v>
      </x:c>
      <x:c r="C11" s="169"/>
      <x:c r="D11" s="169"/>
      <x:c r="E11" s="176" t="str">
        <x:f>IF(AND(ISNUMBER(C11),ISNUMBER(D11)),C11-D11,"n.a.")</x:f>
        <x:v>n.a.</x:v>
      </x:c>
      <x:c r="F11" s="176" t="str">
        <x:f>IF(AND(ISNUMBER(E11),ISNUMBER(B11)),E11-B11,"n.a.")</x:f>
        <x:v>n.a.</x:v>
      </x:c>
      <x:c r="G11" s="176" t="str">
        <x:f>IF(ISNUMBER(F11),ABS(F11),"n.a.")</x:f>
        <x:v>n.a.</x:v>
      </x:c>
      <x:c r="H11" s="169" t="n">
        <x:v>10</x:v>
      </x:c>
      <x:c r="I11" s="176" t="n">
        <x:f>IF(AND(C11="",D11=""),IF(ISNUMBER(H11),H11,"n.a."),IF(ISNUMBER(E11),E11,"n.a."))</x:f>
        <x:v>10</x:v>
      </x:c>
    </x:row>
    <x:row r="12" ht="28" customHeight="1">
      <x:c r="A12" s="182" t="d">
        <x:v>2027-06-01T00:00:00.000Z</x:v>
      </x:c>
      <x:c r="B12" s="169" t="n">
        <x:v>10</x:v>
      </x:c>
      <x:c r="C12" s="169"/>
      <x:c r="D12" s="169"/>
      <x:c r="E12" s="176" t="str">
        <x:f>IF(AND(ISNUMBER(C12),ISNUMBER(D12)),C12-D12,"n.a.")</x:f>
        <x:v>n.a.</x:v>
      </x:c>
      <x:c r="F12" s="176" t="str">
        <x:f>IF(AND(ISNUMBER(E12),ISNUMBER(B12)),E12-B12,"n.a.")</x:f>
        <x:v>n.a.</x:v>
      </x:c>
      <x:c r="G12" s="176" t="str">
        <x:f>IF(ISNUMBER(F12),ABS(F12),"n.a.")</x:f>
        <x:v>n.a.</x:v>
      </x:c>
      <x:c r="H12" s="169" t="n">
        <x:v>10</x:v>
      </x:c>
      <x:c r="I12" s="176" t="n">
        <x:f>IF(AND(C12="",D12=""),IF(ISNUMBER(H12),H12,"n.a."),IF(ISNUMBER(E12),E12,"n.a."))</x:f>
        <x:v>10</x:v>
      </x:c>
    </x:row>
    <x:row r="13" ht="28" customHeight="1">
      <x:c r="A13" s="182" t="d">
        <x:v>2027-07-01T00:00:00.000Z</x:v>
      </x:c>
      <x:c r="B13" s="169" t="n">
        <x:v>10</x:v>
      </x:c>
      <x:c r="C13" s="169"/>
      <x:c r="D13" s="169"/>
      <x:c r="E13" s="176" t="str">
        <x:f>IF(AND(ISNUMBER(C13),ISNUMBER(D13)),C13-D13,"n.a.")</x:f>
        <x:v>n.a.</x:v>
      </x:c>
      <x:c r="F13" s="176" t="str">
        <x:f>IF(AND(ISNUMBER(E13),ISNUMBER(B13)),E13-B13,"n.a.")</x:f>
        <x:v>n.a.</x:v>
      </x:c>
      <x:c r="G13" s="176" t="str">
        <x:f>IF(ISNUMBER(F13),ABS(F13),"n.a.")</x:f>
        <x:v>n.a.</x:v>
      </x:c>
      <x:c r="H13" s="169" t="n">
        <x:v>10</x:v>
      </x:c>
      <x:c r="I13" s="176" t="n">
        <x:f>IF(AND(C13="",D13=""),IF(ISNUMBER(H13),H13,"n.a."),IF(ISNUMBER(E13),E13,"n.a."))</x:f>
        <x:v>10</x:v>
      </x:c>
    </x:row>
    <x:row r="14" ht="28" customHeight="1">
      <x:c r="A14" s="182" t="d">
        <x:v>2027-08-01T00:00:00.000Z</x:v>
      </x:c>
      <x:c r="B14" s="169" t="n">
        <x:v>10</x:v>
      </x:c>
      <x:c r="C14" s="169"/>
      <x:c r="D14" s="169"/>
      <x:c r="E14" s="176" t="str">
        <x:f>IF(AND(ISNUMBER(C14),ISNUMBER(D14)),C14-D14,"n.a.")</x:f>
        <x:v>n.a.</x:v>
      </x:c>
      <x:c r="F14" s="176" t="str">
        <x:f>IF(AND(ISNUMBER(E14),ISNUMBER(B14)),E14-B14,"n.a.")</x:f>
        <x:v>n.a.</x:v>
      </x:c>
      <x:c r="G14" s="176" t="str">
        <x:f>IF(ISNUMBER(F14),ABS(F14),"n.a.")</x:f>
        <x:v>n.a.</x:v>
      </x:c>
      <x:c r="H14" s="169" t="n">
        <x:v>10</x:v>
      </x:c>
      <x:c r="I14" s="176" t="n">
        <x:f>IF(AND(C14="",D14=""),IF(ISNUMBER(H14),H14,"n.a."),IF(ISNUMBER(E14),E14,"n.a."))</x:f>
        <x:v>10</x:v>
      </x:c>
    </x:row>
    <x:row r="15" ht="28" customHeight="1">
      <x:c r="A15" s="182" t="d">
        <x:v>2027-09-01T00:00:00.000Z</x:v>
      </x:c>
      <x:c r="B15" s="169" t="n">
        <x:v>20</x:v>
      </x:c>
      <x:c r="C15" s="169"/>
      <x:c r="D15" s="169"/>
      <x:c r="E15" s="176" t="str">
        <x:f>IF(AND(ISNUMBER(C15),ISNUMBER(D15)),C15-D15,"n.a.")</x:f>
        <x:v>n.a.</x:v>
      </x:c>
      <x:c r="F15" s="176" t="str">
        <x:f>IF(AND(ISNUMBER(E15),ISNUMBER(B15)),E15-B15,"n.a.")</x:f>
        <x:v>n.a.</x:v>
      </x:c>
      <x:c r="G15" s="176" t="str">
        <x:f>IF(ISNUMBER(F15),ABS(F15),"n.a.")</x:f>
        <x:v>n.a.</x:v>
      </x:c>
      <x:c r="H15" s="169" t="n">
        <x:v>20</x:v>
      </x:c>
      <x:c r="I15" s="176" t="n">
        <x:f>IF(AND(C15="",D15=""),IF(ISNUMBER(H15),H15,"n.a."),IF(ISNUMBER(E15),E15,"n.a."))</x:f>
        <x:v>20</x:v>
      </x:c>
    </x:row>
    <x:row r="16" ht="28" customHeight="1">
      <x:c r="A16" s="182" t="d">
        <x:v>2027-10-01T00:00:00.000Z</x:v>
      </x:c>
      <x:c r="B16" s="169" t="n">
        <x:v>20</x:v>
      </x:c>
      <x:c r="C16" s="169"/>
      <x:c r="D16" s="169"/>
      <x:c r="E16" s="176" t="str">
        <x:f>IF(AND(ISNUMBER(C16),ISNUMBER(D16)),C16-D16,"n.a.")</x:f>
        <x:v>n.a.</x:v>
      </x:c>
      <x:c r="F16" s="176" t="str">
        <x:f>IF(AND(ISNUMBER(E16),ISNUMBER(B16)),E16-B16,"n.a.")</x:f>
        <x:v>n.a.</x:v>
      </x:c>
      <x:c r="G16" s="176" t="str">
        <x:f>IF(ISNUMBER(F16),ABS(F16),"n.a.")</x:f>
        <x:v>n.a.</x:v>
      </x:c>
      <x:c r="H16" s="169" t="n">
        <x:v>20</x:v>
      </x:c>
      <x:c r="I16" s="176" t="n">
        <x:f>IF(AND(C16="",D16=""),IF(ISNUMBER(H16),H16,"n.a."),IF(ISNUMBER(E16),E16,"n.a."))</x:f>
        <x:v>20</x:v>
      </x:c>
    </x:row>
    <x:row r="17" ht="28" customHeight="1">
      <x:c r="A17" s="182" t="d">
        <x:v>2027-11-01T00:00:00.000Z</x:v>
      </x:c>
      <x:c r="B17" s="169" t="n">
        <x:v>20</x:v>
      </x:c>
      <x:c r="C17" s="169"/>
      <x:c r="D17" s="169"/>
      <x:c r="E17" s="176" t="str">
        <x:f>IF(AND(ISNUMBER(C17),ISNUMBER(D17)),C17-D17,"n.a.")</x:f>
        <x:v>n.a.</x:v>
      </x:c>
      <x:c r="F17" s="176" t="str">
        <x:f>IF(AND(ISNUMBER(E17),ISNUMBER(B17)),E17-B17,"n.a.")</x:f>
        <x:v>n.a.</x:v>
      </x:c>
      <x:c r="G17" s="176" t="str">
        <x:f>IF(ISNUMBER(F17),ABS(F17),"n.a.")</x:f>
        <x:v>n.a.</x:v>
      </x:c>
      <x:c r="H17" s="169" t="n">
        <x:v>20</x:v>
      </x:c>
      <x:c r="I17" s="176" t="n">
        <x:f>IF(AND(C17="",D17=""),IF(ISNUMBER(H17),H17,"n.a."),IF(ISNUMBER(E17),E17,"n.a."))</x:f>
        <x:v>20</x:v>
      </x:c>
    </x:row>
    <x:row r="18" ht="28" customHeight="1">
      <x:c r="A18" s="182" t="d">
        <x:v>2027-12-01T00:00:00.000Z</x:v>
      </x:c>
      <x:c r="B18" s="169" t="n">
        <x:v>20</x:v>
      </x:c>
      <x:c r="C18" s="169"/>
      <x:c r="D18" s="169"/>
      <x:c r="E18" s="176" t="str">
        <x:f>IF(AND(ISNUMBER(C18),ISNUMBER(D18)),C18-D18,"n.a.")</x:f>
        <x:v>n.a.</x:v>
      </x:c>
      <x:c r="F18" s="176" t="str">
        <x:f>IF(AND(ISNUMBER(E18),ISNUMBER(B18)),E18-B18,"n.a.")</x:f>
        <x:v>n.a.</x:v>
      </x:c>
      <x:c r="G18" s="176" t="str">
        <x:f>IF(ISNUMBER(F18),ABS(F18),"n.a.")</x:f>
        <x:v>n.a.</x:v>
      </x:c>
      <x:c r="H18" s="169" t="n">
        <x:v>20</x:v>
      </x:c>
      <x:c r="I18" s="176" t="n">
        <x:f>IF(AND(C18="",D18=""),IF(ISNUMBER(H18),H18,"n.a."),IF(ISNUMBER(E18),E18,"n.a."))</x:f>
        <x:v>20</x:v>
      </x:c>
    </x:row>
    <x:row r="19" ht="28" customHeight="1">
      <x:c r="A19" s="166"/>
      <x:c r="B19" s="166"/>
      <x:c r="C19" s="166"/>
      <x:c r="D19" s="166"/>
      <x:c r="E19" s="166"/>
      <x:c r="F19" s="166"/>
      <x:c r="G19" s="166"/>
      <x:c r="H19" s="166"/>
      <x:c r="I19" s="166"/>
    </x:row>
    <x:row r="20" ht="28" customHeight="1">
      <x:c r="A20" s="166"/>
      <x:c r="B20" s="166"/>
      <x:c r="C20" s="166"/>
      <x:c r="D20" s="166"/>
      <x:c r="E20" s="166"/>
      <x:c r="F20" s="166"/>
      <x:c r="G20" s="166"/>
      <x:c r="H20" s="166"/>
      <x:c r="I20" s="166"/>
    </x:row>
    <x:row r="21" ht="28" customHeight="1">
      <x:c r="A21" s="166" t="str">
        <x:v>Original full-period forecast</x:v>
      </x:c>
      <x:c r="B21" s="176" t="n">
        <x:f>IF(COUNT(B7:B18)=12,SUM(B7:B18),"n.a.")</x:f>
        <x:v>140</x:v>
      </x:c>
      <x:c r="C21" s="166"/>
      <x:c r="D21" s="166"/>
      <x:c r="E21" s="166"/>
      <x:c r="F21" s="166"/>
      <x:c r="G21" s="166"/>
      <x:c r="H21" s="166"/>
      <x:c r="I21" s="166"/>
    </x:row>
    <x:row r="22" ht="28" customHeight="1">
      <x:c r="A22" s="166" t="str">
        <x:v>Latest full-period estimate</x:v>
      </x:c>
      <x:c r="B22" s="176" t="n">
        <x:f>IF(COUNT(I7:I18)=12,SUM(I7:I18),"n.a.")</x:f>
        <x:v>140</x:v>
      </x:c>
      <x:c r="C22" s="166"/>
      <x:c r="D22" s="166"/>
      <x:c r="E22" s="166"/>
      <x:c r="F22" s="166"/>
      <x:c r="G22" s="166"/>
      <x:c r="H22" s="166"/>
      <x:c r="I22" s="166"/>
    </x:row>
    <x:row r="23" ht="28" customHeight="1">
      <x:c r="A23" s="166" t="str">
        <x:v>Change from original</x:v>
      </x:c>
      <x:c r="B23" s="176" t="n">
        <x:f>IF(AND(ISNUMBER(B21),ISNUMBER(B22)),B22-B21,"n.a.")</x:f>
        <x:v>0</x:v>
      </x:c>
      <x:c r="C23" s="166"/>
      <x:c r="D23" s="166"/>
      <x:c r="E23" s="166"/>
      <x:c r="F23" s="166"/>
      <x:c r="G23" s="166"/>
      <x:c r="H23" s="166"/>
      <x:c r="I23" s="166"/>
    </x:row>
    <x:row r="24" ht="28" customHeight="1">
      <x:c r="A24" s="166" t="str">
        <x:v>Completed months</x:v>
      </x:c>
      <x:c r="B24" s="181" t="n">
        <x:f>COUNT(E7:E18)</x:f>
        <x:v>0</x:v>
      </x:c>
      <x:c r="C24" s="166"/>
      <x:c r="D24" s="166"/>
      <x:c r="E24" s="166"/>
      <x:c r="F24" s="166"/>
      <x:c r="G24" s="166"/>
      <x:c r="H24" s="166"/>
      <x:c r="I24" s="166"/>
    </x:row>
    <x:row r="25" ht="48" customHeight="1">
      <x:c r="A25" s="166" t="str">
        <x:v>WAPE on comparable total sales</x:v>
      </x:c>
      <x:c r="B25" s="173" t="str">
        <x:f>IF(AND(COUNT(C7:C18)=COUNT(E7:E18),COUNT(G7:G18)=COUNT(E7:E18),SUM(C7:C18)&gt;0),SUM(G7:G18)/SUM(C7:C18),"n.a.")</x:f>
        <x:v>n.a.</x:v>
      </x:c>
      <x:c r="C25" s="166"/>
      <x:c r="D25" s="166"/>
      <x:c r="E25" s="166"/>
      <x:c r="F25" s="166"/>
      <x:c r="G25" s="166"/>
      <x:c r="H25" s="166"/>
      <x:c r="I25" s="166"/>
    </x:row>
    <x:row r="26" ht="28" customHeight="1">
      <x:c r="A26" s="166"/>
      <x:c r="B26" s="166"/>
      <x:c r="C26" s="166"/>
      <x:c r="D26" s="166"/>
      <x:c r="E26" s="166"/>
      <x:c r="F26" s="166"/>
      <x:c r="G26" s="166"/>
      <x:c r="H26" s="166"/>
      <x:c r="I26" s="166"/>
    </x:row>
    <x:row r="27" ht="34" customHeight="1">
      <x:c r="A27" s="166" t="str">
        <x:v>Before approval: copy Monthly model dates and planned sales, then Paste Special &gt; Values into columns A and B. Save a dated original workbook.</x:v>
      </x:c>
      <x:c r="B27" s="166"/>
      <x:c r="C27" s="166"/>
      <x:c r="D27" s="166"/>
      <x:c r="E27" s="166"/>
      <x:c r="F27" s="166"/>
      <x:c r="G27" s="166"/>
      <x:c r="H27" s="166"/>
      <x:c r="I27" s="166"/>
    </x:row>
    <x:row r="28" ht="34" customHeight="1">
      <x:c r="A28" s="166" t="str">
        <x:v>Column H starts as the fictional original plan. Replace it with revised remaining-month estimates; completed months use E and ignore H.</x:v>
      </x:c>
      <x:c r="B28" s="166"/>
      <x:c r="C28" s="166"/>
      <x:c r="D28" s="166"/>
      <x:c r="E28" s="166"/>
      <x:c r="F28" s="166"/>
      <x:c r="G28" s="166"/>
      <x:c r="H28" s="166"/>
      <x:c r="I28" s="166"/>
    </x:row>
    <x:row r="29" ht="34" customHeight="1">
      <x:c r="A29" s="166" t="str">
        <x:v>C minus D is estimated incremental sales, not directly observed causality. G also equals the error in combined sales against B plus the same no-work estimate.</x:v>
      </x:c>
      <x:c r="B29" s="166"/>
      <x:c r="C29" s="166"/>
      <x:c r="D29" s="166"/>
      <x:c r="E29" s="166"/>
      <x:c r="F29" s="166"/>
      <x:c r="G29" s="166"/>
      <x:c r="H29" s="166"/>
      <x:c r="I29" s="166"/>
    </x:row>
    <x:row r="30" ht="34" customHeight="1">
      <x:c r="A30" s="166" t="str">
        <x:v>WAPE divides completed-month absolute error by observed total sales. Baseline uncertainty remains; do not call this incremental forecast accuracy.</x:v>
      </x:c>
      <x:c r="B30" s="166"/>
      <x:c r="C30" s="166"/>
      <x:c r="D30" s="166"/>
      <x:c r="E30" s="166"/>
      <x:c r="F30" s="166"/>
      <x:c r="G30" s="166"/>
      <x:c r="H30" s="166"/>
      <x:c r="I30" s="166"/>
    </x:row>
    <x:row r="31" ht="28" customHeight="1">
      <x:c r="A31" s="166"/>
      <x:c r="B31" s="166"/>
      <x:c r="C31" s="166"/>
      <x:c r="D31" s="166"/>
      <x:c r="E31" s="166"/>
      <x:c r="F31" s="166"/>
      <x:c r="G31" s="166"/>
      <x:c r="H31" s="166"/>
      <x:c r="I31" s="166"/>
    </x:row>
    <x:row r="32" ht="36" customHeight="1">
      <x:c r="A32" s="171" t="str">
        <x:v>Review date</x:v>
      </x:c>
      <x:c r="B32" s="171" t="str">
        <x:v>What happened?</x:v>
      </x:c>
      <x:c r="C32" s="171" t="str">
        <x:v>Driver to change</x:v>
      </x:c>
      <x:c r="D32" s="171" t="str">
        <x:v>Owner / action</x:v>
      </x:c>
      <x:c r="E32" s="171" t="str">
        <x:v>Next review</x:v>
      </x:c>
      <x:c r="F32" s="166"/>
      <x:c r="G32" s="166"/>
      <x:c r="H32" s="166"/>
      <x:c r="I32" s="166"/>
    </x:row>
    <x:row r="33" ht="28" customHeight="1">
      <x:c r="A33" s="170"/>
      <x:c r="B33" s="169"/>
      <x:c r="C33" s="169"/>
      <x:c r="D33" s="169"/>
      <x:c r="E33" s="170"/>
      <x:c r="F33" s="166"/>
      <x:c r="G33" s="166"/>
      <x:c r="H33" s="166"/>
      <x:c r="I33" s="166"/>
    </x:row>
    <x:row r="34" ht="28" customHeight="1">
      <x:c r="A34" s="170"/>
      <x:c r="B34" s="169"/>
      <x:c r="C34" s="169"/>
      <x:c r="D34" s="169"/>
      <x:c r="E34" s="170"/>
      <x:c r="F34" s="166"/>
      <x:c r="G34" s="166"/>
      <x:c r="H34" s="166"/>
      <x:c r="I34" s="166"/>
    </x:row>
    <x:row r="35" ht="28" customHeight="1">
      <x:c r="A35" s="170"/>
      <x:c r="B35" s="169"/>
      <x:c r="C35" s="169"/>
      <x:c r="D35" s="169"/>
      <x:c r="E35" s="170"/>
      <x:c r="F35" s="166"/>
      <x:c r="G35" s="166"/>
      <x:c r="H35" s="166"/>
      <x:c r="I35" s="166"/>
    </x:row>
  </x:sheetData>
  <x:mergeCells>
    <x:mergeCell ref="A1:I1"/>
    <x:mergeCell ref="A2:I2"/>
    <x:mergeCell ref="A27:I27"/>
    <x:mergeCell ref="A28:I28"/>
    <x:mergeCell ref="A29:I29"/>
    <x:mergeCell ref="A30:I30"/>
  </x:mergeCells>
  <x:conditionalFormatting sqref="A1:I35">
    <x:cfRule type="containsText" dxfId="7" priority="1" operator="containsText" text="n.a."/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30" hidden="0" customWidth="1"/>
    <x:col min="2" max="2" width="35" hidden="0" customWidth="1"/>
    <x:col min="3" max="3" width="42" hidden="0" customWidth="1"/>
    <x:col min="4" max="4" width="46" hidden="0" customWidth="1"/>
    <x:col min="5" max="5" width="34" hidden="0" customWidth="1"/>
    <x:col min="6" max="6" width="32" hidden="0" customWidth="1"/>
    <x:col min="7" max="7" width="20" hidden="0" customWidth="1"/>
  </x:cols>
  <x:sheetData>
    <x:row r="1" ht="38" customHeight="1">
      <x:c r="A1" s="168" t="str">
        <x:v>GUIDE</x:v>
      </x:c>
      <x:c r="B1" s="168"/>
      <x:c r="C1" s="168"/>
      <x:c r="D1" s="168"/>
      <x:c r="E1" s="168"/>
      <x:c r="F1" s="168"/>
      <x:c r="G1"/>
    </x:row>
    <x:row r="2" ht="44" customHeight="1">
      <x:c r="A2" s="166" t="str">
        <x:v>From Rankings to Ranges: How to Forecast SEO in 2026 — James Yorke. Updated 6 October 2026.</x:v>
      </x:c>
      <x:c r="B2" s="166"/>
      <x:c r="C2" s="166"/>
      <x:c r="D2" s="166"/>
      <x:c r="E2" s="166"/>
      <x:c r="F2" s="166"/>
      <x:c r="G2"/>
    </x:row>
    <x:row r="3" ht="28" customHeight="1">
      <x:c r="A3" s="166"/>
      <x:c r="B3" s="166"/>
      <x:c r="C3" s="166"/>
      <x:c r="D3" s="166"/>
      <x:c r="E3" s="166"/>
      <x:c r="F3" s="166"/>
    </x:row>
    <x:row r="4" ht="28" customHeight="1">
      <x:c r="A4" s="166"/>
      <x:c r="B4" s="166"/>
      <x:c r="C4" s="166"/>
      <x:c r="D4" s="166"/>
      <x:c r="E4" s="166"/>
      <x:c r="F4" s="166"/>
      <x:c r="G4"/>
    </x:row>
    <x:row r="5" ht="36" customHeight="1">
      <x:c r="A5" s="171" t="str">
        <x:v>Step</x:v>
      </x:c>
      <x:c r="B5" s="171" t="str">
        <x:v>Question</x:v>
      </x:c>
      <x:c r="C5" s="171" t="str">
        <x:v>Where</x:v>
      </x:c>
      <x:c r="D5" s="171" t="str">
        <x:v>Do this</x:v>
      </x:c>
      <x:c r="E5" s="166"/>
      <x:c r="F5" s="166"/>
    </x:row>
    <x:row r="6" ht="45" customHeight="1">
      <x:c r="A6" s="166" t="str">
        <x:v>Baseline</x:v>
      </x:c>
      <x:c r="B6" s="166" t="str">
        <x:v>What happens anyway?</x:v>
      </x:c>
      <x:c r="C6" s="166" t="str">
        <x:v>Baseline</x:v>
      </x:c>
      <x:c r="D6" s="166" t="str">
        <x:v>Use comparable no-work assumptions</x:v>
      </x:c>
      <x:c r="E6" s="166"/>
      <x:c r="F6" s="166"/>
      <x:c r="G6"/>
    </x:row>
    <x:row r="7" ht="45" customHeight="1">
      <x:c r="A7" s="166" t="str">
        <x:v>Group</x:v>
      </x:c>
      <x:c r="B7" s="166" t="str">
        <x:v>What behaves differently?</x:v>
      </x:c>
      <x:c r="C7" s="166" t="str">
        <x:v>Inputs and Baseline</x:v>
      </x:c>
      <x:c r="D7" s="166" t="str">
        <x:v>Three non-overlapping direct-sales groups</x:v>
      </x:c>
      <x:c r="E7" s="166"/>
      <x:c r="F7" s="166"/>
      <x:c r="G7"/>
    </x:row>
    <x:row r="8" ht="45" customHeight="1">
      <x:c r="A8" s="166" t="str">
        <x:v>Evidence</x:v>
      </x:c>
      <x:c r="B8" s="166" t="str">
        <x:v>What do we know?</x:v>
      </x:c>
      <x:c r="C8" s="166" t="str">
        <x:v>Evidence</x:v>
      </x:c>
      <x:c r="D8" s="166" t="str">
        <x:v>Sources, dates, uncertainty and owners</x:v>
      </x:c>
      <x:c r="E8" s="166"/>
      <x:c r="F8" s="166"/>
      <x:c r="G8"/>
    </x:row>
    <x:row r="9" ht="45" customHeight="1">
      <x:c r="A9" s="166" t="str">
        <x:v>Scenarios</x:v>
      </x:c>
      <x:c r="B9" s="166" t="str">
        <x:v>What could happen?</x:v>
      </x:c>
      <x:c r="C9" s="166" t="str">
        <x:v>Inputs and Scenarios</x:v>
      </x:c>
      <x:c r="D9" s="166" t="str">
        <x:v>Build three coherent assumption sets</x:v>
      </x:c>
      <x:c r="E9" s="166"/>
      <x:c r="F9" s="166"/>
      <x:c r="G9"/>
    </x:row>
    <x:row r="10" ht="45" customHeight="1">
      <x:c r="A10" s="166" t="str">
        <x:v>Delivery</x:v>
      </x:c>
      <x:c r="B10" s="166" t="str">
        <x:v>What needs to happen?</x:v>
      </x:c>
      <x:c r="C10" s="166" t="str">
        <x:v>Delivery and Monthly model</x:v>
      </x:c>
      <x:c r="D10" s="166" t="str">
        <x:v>Launch dates, monthly weights and dependencies</x:v>
      </x:c>
      <x:c r="E10" s="166"/>
      <x:c r="F10" s="166"/>
      <x:c r="G10"/>
    </x:row>
    <x:row r="11" ht="45" customHeight="1">
      <x:c r="A11" s="166" t="str">
        <x:v>Review</x:v>
      </x:c>
      <x:c r="B11" s="166" t="str">
        <x:v>What actually happened?</x:v>
      </x:c>
      <x:c r="C11" s="166" t="str">
        <x:v>Forecast review</x:v>
      </x:c>
      <x:c r="D11" s="166" t="str">
        <x:v>Save original values; revise future months</x:v>
      </x:c>
      <x:c r="E11" s="166"/>
      <x:c r="F11" s="166"/>
      <x:c r="G11"/>
    </x:row>
    <x:row r="12" ht="28" customHeight="1">
      <x:c r="A12" s="166"/>
      <x:c r="B12" s="166"/>
      <x:c r="C12" s="166"/>
      <x:c r="D12" s="166"/>
      <x:c r="E12" s="166"/>
      <x:c r="F12" s="166"/>
      <x:c r="G12"/>
    </x:row>
    <x:row r="13" ht="34" customHeight="1">
      <x:c r="A13" s="166" t="str">
        <x:v>Yellow cells are editable. Green cells calculate. Use 0 opportunity for unused groups, not blank drivers. This version provides three group slots.</x:v>
      </x:c>
      <x:c r="B13" s="166"/>
      <x:c r="C13" s="166"/>
      <x:c r="D13" s="166"/>
      <x:c r="E13" s="166"/>
      <x:c r="F13" s="166"/>
    </x:row>
    <x:row r="14" ht="34" customHeight="1">
      <x:c r="A14" s="166" t="str">
        <x:v>Additional opportunity × visibility × CTR × sales conversion × eligible monthly weight = additional sales. Add a separate no-work baseline for combined sales.</x:v>
      </x:c>
      <x:c r="B14" s="166"/>
      <x:c r="C14" s="166"/>
      <x:c r="D14" s="166"/>
      <x:c r="E14" s="166"/>
      <x:c r="F14" s="166"/>
    </x:row>
    <x:row r="15" ht="34" customHeight="1">
      <x:c r="A15" s="166" t="str">
        <x:v>For direct additional-impression estimates, set visibility to 100%. Never enter total impressions as additional opportunity.</x:v>
      </x:c>
      <x:c r="B15" s="166"/>
      <x:c r="C15" s="166"/>
      <x:c r="D15" s="166"/>
      <x:c r="E15" s="166"/>
      <x:c r="F15" s="166"/>
    </x:row>
    <x:row r="16" ht="34" customHeight="1">
      <x:c r="A16" s="166" t="str">
        <x:v>CTR uses clicks / impressions. Conversion here is sales / clicks. Reconcile analytics sessions before borrowing a session conversion rate.</x:v>
      </x:c>
      <x:c r="B16" s="166"/>
      <x:c r="C16" s="166"/>
      <x:c r="D16" s="166"/>
      <x:c r="E16" s="166"/>
      <x:c r="F16" s="166"/>
      <x:c r="G16"/>
    </x:row>
    <x:row r="17" ht="34" customHeight="1">
      <x:c r="A17" s="166" t="str">
        <x:v>Review snapshots are ordinary values. Paste original dates and monthly outputs as values, then save a dated original file before revising anything.</x:v>
      </x:c>
      <x:c r="B17" s="166"/>
      <x:c r="C17" s="166"/>
      <x:c r="D17" s="166"/>
      <x:c r="E17" s="166"/>
      <x:c r="F17" s="166"/>
    </x:row>
    <x:row r="18" ht="34" customHeight="1">
      <x:c r="A18" s="166" t="str">
        <x:v>The example reproduces 100 / 140 / 180.96, a 110-sale target gap, 134-sale break-even and 127.96 at 4.57% CTR.</x:v>
      </x:c>
      <x:c r="B18" s="166"/>
      <x:c r="C18" s="166"/>
      <x:c r="D18" s="166"/>
      <x:c r="E18" s="166"/>
      <x:c r="F18" s="166"/>
      <x:c r="G18"/>
    </x:row>
    <x:row r="19" ht="34" customHeight="1">
      <x:c r="A19" s="166" t="str">
        <x:v>Advanced delivery removes pre-launch benefit from editable monthly weights. It is a simple timing test, not a universal ramp or causal model.</x:v>
      </x:c>
      <x:c r="B19" s="166"/>
      <x:c r="C19" s="166"/>
      <x:c r="D19" s="166"/>
      <x:c r="E19" s="166"/>
      <x:c r="F19" s="166"/>
      <x:c r="G19"/>
    </x:row>
    <x:row r="20" ht="28" customHeight="1">
      <x:c r="A20" s="166"/>
      <x:c r="B20" s="166"/>
      <x:c r="C20" s="166"/>
      <x:c r="D20" s="166"/>
      <x:c r="E20" s="166"/>
      <x:c r="F20" s="166"/>
      <x:c r="G20"/>
    </x:row>
    <x:row r="21" ht="28" customHeight="1">
      <x:c r="A21" s="166"/>
      <x:c r="B21" s="166"/>
      <x:c r="C21" s="166"/>
      <x:c r="D21" s="166"/>
      <x:c r="E21" s="166"/>
      <x:c r="F21" s="166"/>
      <x:c r="G21"/>
    </x:row>
    <x:row r="22" ht="36" customHeight="1">
      <x:c r="A22" s="171" t="str">
        <x:v>Resource</x:v>
      </x:c>
      <x:c r="B22" s="171" t="str">
        <x:v>URL (copy to browser)</x:v>
      </x:c>
      <x:c r="C22" s="166"/>
      <x:c r="D22" s="166"/>
      <x:c r="E22" s="166"/>
      <x:c r="F22" s="166"/>
      <x:c r="G22"/>
    </x:row>
    <x:row r="23" ht="28" customHeight="1">
      <x:c r="A23" s="166" t="str">
        <x:v>Range Model, slides and downloads</x:v>
      </x:c>
      <x:c r="B23" s="183" t="str">
        <x:v>https://brokeninternetclub.com/range-model</x:v>
      </x:c>
      <x:c r="C23" s="183"/>
      <x:c r="D23" s="183"/>
      <x:c r="E23" s="183"/>
      <x:c r="F23" s="183"/>
      <x:c r="G23"/>
    </x:row>
    <x:row r="24" ht="28" customHeight="1">
      <x:c r="A24" s="166" t="str">
        <x:v>Group planner</x:v>
      </x:c>
      <x:c r="B24" s="183" t="str">
        <x:v>https://brokeninternetclub.com/forecast-group-planner</x:v>
      </x:c>
      <x:c r="C24" s="183"/>
      <x:c r="D24" s="183"/>
      <x:c r="E24" s="183"/>
      <x:c r="F24" s="183"/>
      <x:c r="G24"/>
    </x:row>
    <x:row r="25" ht="28" customHeight="1">
      <x:c r="A25" s="166" t="str">
        <x:v>Baseline backtest</x:v>
      </x:c>
      <x:c r="B25" s="183" t="str">
        <x:v>https://brokeninternetclub.com/backtest-the-baseline</x:v>
      </x:c>
      <x:c r="C25" s="183"/>
      <x:c r="D25" s="183"/>
      <x:c r="E25" s="183"/>
      <x:c r="F25" s="183"/>
      <x:c r="G25"/>
    </x:row>
    <x:row r="26" ht="28" customHeight="1">
      <x:c r="A26" s="166" t="str">
        <x:v>Evidence builder</x:v>
      </x:c>
      <x:c r="B26" s="183" t="str">
        <x:v>https://brokeninternetclub.com/evidence-assumption-builder</x:v>
      </x:c>
      <x:c r="C26" s="183"/>
      <x:c r="D26" s="183"/>
      <x:c r="E26" s="183"/>
      <x:c r="F26" s="183"/>
    </x:row>
    <x:row r="27" ht="28" customHeight="1">
      <x:c r="A27" s="166" t="str">
        <x:v>Sensitivity Lab</x:v>
      </x:c>
      <x:c r="B27" s="183" t="str">
        <x:v>https://brokeninternetclub.com/sensitivity-lab</x:v>
      </x:c>
      <x:c r="C27" s="183"/>
      <x:c r="D27" s="183"/>
      <x:c r="E27" s="183"/>
      <x:c r="F27" s="183"/>
    </x:row>
    <x:row r="28" ht="28" customHeight="1">
      <x:c r="A28" s="166" t="str">
        <x:v>Delivery Reality Check</x:v>
      </x:c>
      <x:c r="B28" s="183" t="str">
        <x:v>https://brokeninternetclub.com/delivery-reality-check</x:v>
      </x:c>
      <x:c r="C28" s="183"/>
      <x:c r="D28" s="183"/>
      <x:c r="E28" s="183"/>
      <x:c r="F28" s="183"/>
    </x:row>
    <x:row r="29" ht="28" customHeight="1">
      <x:c r="A29" s="166" t="str">
        <x:v>Forecast Review Lab</x:v>
      </x:c>
      <x:c r="B29" s="183" t="str">
        <x:v>https://brokeninternetclub.com/forecast-review-lab</x:v>
      </x:c>
      <x:c r="C29" s="183"/>
      <x:c r="D29" s="183"/>
      <x:c r="E29" s="183"/>
      <x:c r="F29" s="183"/>
      <x:c r="G29"/>
    </x:row>
    <x:row r="30" ht="28" customHeight="1">
      <x:c r="A30" s="166" t="str">
        <x:v>Field Guide</x:v>
      </x:c>
      <x:c r="B30" s="183" t="str">
        <x:v>https://brokeninternetclub.com/forecasting-field-guide</x:v>
      </x:c>
      <x:c r="C30" s="183"/>
      <x:c r="D30" s="183"/>
      <x:c r="E30" s="183"/>
      <x:c r="F30" s="183"/>
    </x:row>
    <x:row r="31" ht="28" customHeight="1">
      <x:c r="A31" s="166"/>
      <x:c r="B31" s="166"/>
      <x:c r="C31" s="166"/>
      <x:c r="D31" s="166"/>
      <x:c r="E31" s="166"/>
      <x:c r="F31" s="166"/>
      <x:c r="G31"/>
    </x:row>
    <x:row r="32" ht="28" customHeight="1">
      <x:c r="A32" s="166"/>
      <x:c r="B32" s="166"/>
      <x:c r="C32" s="166"/>
      <x:c r="D32" s="166"/>
      <x:c r="E32" s="166"/>
      <x:c r="F32" s="166"/>
      <x:c r="G32"/>
    </x:row>
    <x:row r="33" ht="28" customHeight="1">
      <x:c r="A33" s="166"/>
      <x:c r="B33" s="166"/>
      <x:c r="C33" s="166"/>
      <x:c r="D33" s="166"/>
      <x:c r="E33" s="166"/>
      <x:c r="F33" s="166"/>
      <x:c r="G33"/>
    </x:row>
    <x:row r="34" ht="28" customHeight="1">
      <x:c r="A34" s="166"/>
      <x:c r="B34" s="166"/>
      <x:c r="C34" s="166"/>
      <x:c r="D34" s="166"/>
      <x:c r="E34" s="166"/>
      <x:c r="F34" s="166"/>
      <x:c r="G34"/>
    </x:row>
    <x:row r="35" ht="28" customHeight="1">
      <x:c r="A35" s="166"/>
      <x:c r="B35" s="166"/>
      <x:c r="C35" s="166"/>
      <x:c r="D35" s="166"/>
      <x:c r="E35" s="166"/>
      <x:c r="F35" s="166"/>
      <x:c r="G35"/>
    </x:row>
    <x:row r="36" ht="28" customHeight="1">
      <x:c r="A36" s="166"/>
      <x:c r="B36" s="166"/>
      <x:c r="C36" s="166"/>
      <x:c r="D36" s="166"/>
      <x:c r="E36" s="166"/>
      <x:c r="F36" s="166"/>
    </x:row>
    <x:row r="37" ht="28" customHeight="1">
      <x:c r="A37" s="166"/>
      <x:c r="B37" s="166"/>
      <x:c r="C37" s="166"/>
      <x:c r="D37" s="166"/>
      <x:c r="E37" s="166"/>
      <x:c r="F37" s="166"/>
    </x:row>
  </x:sheetData>
  <x:mergeCells>
    <x:mergeCell ref="A1:F1"/>
    <x:mergeCell ref="A2:F2"/>
    <x:mergeCell ref="A13:F13"/>
    <x:mergeCell ref="A14:F14"/>
    <x:mergeCell ref="A15:F15"/>
    <x:mergeCell ref="A16:F16"/>
    <x:mergeCell ref="A17:F17"/>
    <x:mergeCell ref="A18:F18"/>
    <x:mergeCell ref="A19:F19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conditionalFormatting sqref="A1:G37">
    <x:cfRule type="containsText" dxfId="8" priority="1" operator="containsText" text="n.a."/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29" hidden="0" customWidth="1"/>
    <x:col min="2" max="2" width="22" hidden="0" customWidth="1"/>
    <x:col min="3" max="3" width="18" hidden="0" customWidth="1"/>
    <x:col min="4" max="4" width="20" hidden="0" customWidth="1"/>
    <x:col min="5" max="5" width="22" hidden="0" customWidth="1"/>
    <x:col min="6" max="6" width="23" hidden="0" customWidth="1"/>
    <x:col min="7" max="7" width="28" hidden="0" customWidth="1"/>
  </x:cols>
  <x:sheetData>
    <x:row r="1" ht="38" customHeight="1">
      <x:c r="A1" s="168" t="str">
        <x:v>BASELINE</x:v>
      </x:c>
      <x:c r="B1" s="168"/>
      <x:c r="C1" s="168"/>
      <x:c r="D1" s="168"/>
      <x:c r="E1" s="168"/>
      <x:c r="F1" s="168"/>
      <x:c r="G1" s="168"/>
    </x:row>
    <x:row r="2" ht="44" customHeight="1">
      <x:c r="A2" s="166" t="str">
        <x:v>Estimate what happens without this work, for the same groups and forecast window. Zero growth is not the same as zero sales.</x:v>
      </x:c>
      <x:c r="B2" s="166"/>
      <x:c r="C2" s="166"/>
      <x:c r="D2" s="166"/>
      <x:c r="E2" s="166"/>
      <x:c r="F2" s="166"/>
      <x:c r="G2" s="166"/>
    </x:row>
    <x:row r="3" ht="28" customHeight="1">
      <x:c r="A3" s="166"/>
      <x:c r="B3" s="166"/>
      <x:c r="C3" s="166"/>
      <x:c r="D3" s="166"/>
      <x:c r="E3" s="166"/>
      <x:c r="F3" s="166"/>
      <x:c r="G3" s="166"/>
    </x:row>
    <x:row r="4" ht="28" customHeight="1">
      <x:c r="A4" s="166"/>
      <x:c r="B4" s="166"/>
      <x:c r="C4" s="166"/>
      <x:c r="D4" s="166"/>
      <x:c r="E4" s="166"/>
      <x:c r="F4" s="166"/>
      <x:c r="G4" s="166"/>
    </x:row>
    <x:row r="5" ht="36" customHeight="1">
      <x:c r="A5" s="171" t="str">
        <x:v>Group</x:v>
      </x:c>
      <x:c r="B5" s="171" t="str">
        <x:v>No-work impressions</x:v>
      </x:c>
      <x:c r="C5" s="171" t="str">
        <x:v>CTR</x:v>
      </x:c>
      <x:c r="D5" s="171" t="str">
        <x:v>Conversion</x:v>
      </x:c>
      <x:c r="E5" s="171" t="str">
        <x:v>Clicks</x:v>
      </x:c>
      <x:c r="F5" s="171" t="str">
        <x:v>Sales</x:v>
      </x:c>
      <x:c r="G5" s="171" t="str">
        <x:v>Contribution (£)</x:v>
      </x:c>
    </x:row>
    <x:row r="6" ht="28" customHeight="1">
      <x:c r="A6" s="169" t="str">
        <x:v>Road shoes</x:v>
      </x:c>
      <x:c r="B6" s="186" t="n">
        <x:v>500000</x:v>
      </x:c>
      <x:c r="C6" s="172" t="n">
        <x:v>0.03</x:v>
      </x:c>
      <x:c r="D6" s="172" t="n">
        <x:v>0.028</x:v>
      </x:c>
      <x:c r="E6" s="176" t="n">
        <x:f>IF(AND(ISNUMBER(B6),B6&gt;=0,ISNUMBER(C6),C6&gt;=0,C6&lt;=1),B6*C6,"n.a.")</x:f>
        <x:v>15000</x:v>
      </x:c>
      <x:c r="F6" s="176" t="n">
        <x:f>IF(AND(ISNUMBER(E6),E6&gt;=0,ISNUMBER(D6),D6&gt;=0,D6&lt;=1),E6*D6,"n.a.")</x:f>
        <x:v>420</x:v>
      </x:c>
      <x:c r="G6" s="177" t="n">
        <x:f>IF(AND(ISNUMBER(F6),F6&gt;=0,ISNUMBER('Inputs'!B7),'Inputs'!B7&gt;=0),F6*'Inputs'!B7,"n.a.")</x:f>
        <x:v>25200</x:v>
      </x:c>
    </x:row>
    <x:row r="7" ht="28" customHeight="1">
      <x:c r="A7" s="169" t="str">
        <x:v>Group 2</x:v>
      </x:c>
      <x:c r="B7" s="186" t="n">
        <x:v>0</x:v>
      </x:c>
      <x:c r="C7" s="172" t="n">
        <x:v>0.03</x:v>
      </x:c>
      <x:c r="D7" s="172" t="n">
        <x:v>0.028</x:v>
      </x:c>
      <x:c r="E7" s="176" t="n">
        <x:f>IF(AND(ISNUMBER(B7),B7&gt;=0,ISNUMBER(C7),C7&gt;=0,C7&lt;=1),B7*C7,"n.a.")</x:f>
        <x:v>0</x:v>
      </x:c>
      <x:c r="F7" s="176" t="n">
        <x:f>IF(AND(ISNUMBER(E7),E7&gt;=0,ISNUMBER(D7),D7&gt;=0,D7&lt;=1),E7*D7,"n.a.")</x:f>
        <x:v>0</x:v>
      </x:c>
      <x:c r="G7" s="177" t="n">
        <x:f>IF(AND(ISNUMBER(F7),F7&gt;=0,ISNUMBER('Inputs'!B7),'Inputs'!B7&gt;=0),F7*'Inputs'!B7,"n.a.")</x:f>
        <x:v>0</x:v>
      </x:c>
    </x:row>
    <x:row r="8" ht="28" customHeight="1">
      <x:c r="A8" s="169" t="str">
        <x:v>Group 3</x:v>
      </x:c>
      <x:c r="B8" s="186" t="n">
        <x:v>0</x:v>
      </x:c>
      <x:c r="C8" s="172" t="n">
        <x:v>0.03</x:v>
      </x:c>
      <x:c r="D8" s="172" t="n">
        <x:v>0.028</x:v>
      </x:c>
      <x:c r="E8" s="176" t="n">
        <x:f>IF(AND(ISNUMBER(B8),B8&gt;=0,ISNUMBER(C8),C8&gt;=0,C8&lt;=1),B8*C8,"n.a.")</x:f>
        <x:v>0</x:v>
      </x:c>
      <x:c r="F8" s="176" t="n">
        <x:f>IF(AND(ISNUMBER(E8),E8&gt;=0,ISNUMBER(D8),D8&gt;=0,D8&lt;=1),E8*D8,"n.a.")</x:f>
        <x:v>0</x:v>
      </x:c>
      <x:c r="G8" s="177" t="n">
        <x:f>IF(AND(ISNUMBER(F8),F8&gt;=0,ISNUMBER('Inputs'!B7),'Inputs'!B7&gt;=0),F8*'Inputs'!B7,"n.a.")</x:f>
        <x:v>0</x:v>
      </x:c>
    </x:row>
    <x:row r="9" ht="28" customHeight="1">
      <x:c r="A9" s="166"/>
      <x:c r="B9" s="166"/>
      <x:c r="C9" s="166"/>
      <x:c r="D9" s="166"/>
      <x:c r="E9" s="166"/>
      <x:c r="F9" s="166"/>
      <x:c r="G9" s="166"/>
    </x:row>
    <x:row r="10" ht="28" customHeight="1">
      <x:c r="A10" s="166" t="str">
        <x:v>Total no-work sales</x:v>
      </x:c>
      <x:c r="B10" s="176" t="n">
        <x:f>IF(COUNT(F6:F8)=3,SUM(F6:F8),"n.a.")</x:f>
        <x:v>420</x:v>
      </x:c>
      <x:c r="C10" s="166"/>
      <x:c r="D10" s="166"/>
      <x:c r="E10" s="166"/>
      <x:c r="F10" s="166"/>
      <x:c r="G10" s="166"/>
    </x:row>
    <x:row r="11" ht="28" customHeight="1">
      <x:c r="A11" s="166"/>
      <x:c r="B11" s="166"/>
      <x:c r="C11" s="166"/>
      <x:c r="D11" s="166"/>
      <x:c r="E11" s="166"/>
      <x:c r="F11" s="166"/>
      <x:c r="G11" s="166"/>
    </x:row>
    <x:row r="12" ht="34" customHeight="1">
      <x:c r="A12" s="166" t="str">
        <x:v>Use distinct populations. Do not add brand, non-brand or assisted sales if the same sale appears in more than one group.</x:v>
      </x:c>
      <x:c r="B12" s="166"/>
      <x:c r="C12" s="166"/>
      <x:c r="D12" s="166"/>
      <x:c r="E12" s="166"/>
      <x:c r="F12" s="166"/>
      <x:c r="G12" s="166"/>
    </x:row>
    <x:row r="13" ht="28" customHeight="1">
      <x:c r="A13" s="166"/>
      <x:c r="B13" s="166"/>
      <x:c r="C13" s="166"/>
      <x:c r="D13" s="166"/>
      <x:c r="E13" s="166"/>
      <x:c r="F13" s="166"/>
      <x:c r="G13" s="166"/>
    </x:row>
    <x:row r="14" ht="28" customHeight="1">
      <x:c r="A14" s="166"/>
      <x:c r="B14" s="166"/>
      <x:c r="C14" s="166"/>
      <x:c r="D14" s="166"/>
      <x:c r="E14" s="166"/>
      <x:c r="F14" s="166"/>
      <x:c r="G14" s="166"/>
    </x:row>
    <x:row r="15" ht="36" customHeight="1">
      <x:c r="A15" s="171" t="str">
        <x:v>Historical test</x:v>
      </x:c>
      <x:c r="B15" s="171" t="str">
        <x:v>Forecast known then</x:v>
      </x:c>
      <x:c r="C15" s="171" t="str">
        <x:v>Actual for same period</x:v>
      </x:c>
      <x:c r="D15" s="171" t="str">
        <x:v>Absolute error</x:v>
      </x:c>
      <x:c r="E15" s="171" t="str">
        <x:v>Period / source</x:v>
      </x:c>
      <x:c r="F15" s="171" t="str">
        <x:v>Review date</x:v>
      </x:c>
      <x:c r="G15" s="171" t="str">
        <x:v>What changes?</x:v>
      </x:c>
    </x:row>
    <x:row r="16" ht="28" customHeight="1">
      <x:c r="A16" s="166" t="str">
        <x:v>Impressions</x:v>
      </x:c>
      <x:c r="B16" s="169"/>
      <x:c r="C16" s="169"/>
      <x:c r="D16" s="166" t="str">
        <x:f>IF(AND(ISNUMBER(B16),ISNUMBER(C16)),ABS(C16-B16),"n.a.")</x:f>
        <x:v>n.a.</x:v>
      </x:c>
      <x:c r="E16" s="169" t="str">
        <x:v>Enter historical window</x:v>
      </x:c>
      <x:c r="F16" s="169"/>
      <x:c r="G16" s="169"/>
    </x:row>
    <x:row r="17" ht="28" customHeight="1">
      <x:c r="A17" s="166" t="str">
        <x:v>Sales</x:v>
      </x:c>
      <x:c r="B17" s="169"/>
      <x:c r="C17" s="169"/>
      <x:c r="D17" s="166" t="str">
        <x:f>IF(AND(ISNUMBER(B17),ISNUMBER(C17)),ABS(C17-B17),"n.a.")</x:f>
        <x:v>n.a.</x:v>
      </x:c>
      <x:c r="E17" s="169" t="str">
        <x:v>Comparable metric and scope</x:v>
      </x:c>
      <x:c r="F17" s="169"/>
      <x:c r="G17" s="169"/>
    </x:row>
    <x:row r="18" ht="28" customHeight="1">
      <x:c r="A18" s="166"/>
      <x:c r="B18" s="166"/>
      <x:c r="C18" s="166"/>
      <x:c r="D18" s="166"/>
      <x:c r="E18" s="166"/>
      <x:c r="F18" s="166"/>
      <x:c r="G18" s="166"/>
    </x:row>
    <x:row r="19" ht="34" customHeight="1">
      <x:c r="A19" s="166" t="str">
        <x:v>Reconstruct the old forecast using only information available then. Do not link these archived values to the live baseline.</x:v>
      </x:c>
      <x:c r="B19" s="166"/>
      <x:c r="C19" s="166"/>
      <x:c r="D19" s="166"/>
      <x:c r="E19" s="166"/>
      <x:c r="F19" s="166"/>
      <x:c r="G19" s="166"/>
    </x:row>
    <x:row r="20" ht="34" customHeight="1">
      <x:c r="A20" s="166" t="str">
        <x:v>Backtesting tests the method against history. One good result does not establish future accuracy.</x:v>
      </x:c>
      <x:c r="B20" s="166"/>
      <x:c r="C20" s="166"/>
      <x:c r="D20" s="166"/>
      <x:c r="E20" s="166"/>
      <x:c r="F20" s="166"/>
      <x:c r="G20" s="166"/>
    </x:row>
    <x:row r="21" ht="28" customHeight="1">
      <x:c r="A21" s="166"/>
      <x:c r="B21" s="166"/>
      <x:c r="C21" s="166"/>
      <x:c r="D21" s="166"/>
      <x:c r="E21" s="166"/>
      <x:c r="F21" s="166"/>
      <x:c r="G21" s="166"/>
    </x:row>
    <x:row r="22" ht="28" customHeight="1">
      <x:c r="A22" s="166"/>
      <x:c r="B22" s="166"/>
      <x:c r="C22" s="166"/>
      <x:c r="D22" s="166"/>
      <x:c r="E22" s="166"/>
      <x:c r="F22" s="166"/>
      <x:c r="G22" s="166"/>
    </x:row>
    <x:row r="23" ht="36" customHeight="1">
      <x:c r="A23" s="171" t="str">
        <x:v>Source / method</x:v>
      </x:c>
      <x:c r="B23" s="171" t="str">
        <x:v>Your evidence</x:v>
      </x:c>
      <x:c r="C23" s="166"/>
      <x:c r="D23" s="166"/>
      <x:c r="E23" s="166"/>
      <x:c r="F23" s="166"/>
      <x:c r="G23" s="166"/>
    </x:row>
    <x:row r="24" ht="28" customHeight="1">
      <x:c r="A24" s="166" t="str">
        <x:v>No-work method</x:v>
      </x:c>
      <x:c r="B24" s="169" t="str">
        <x:v>Fictional example. Replace with trend, seasonality, known business changes and comparable evidence for this window.</x:v>
      </x:c>
      <x:c r="C24" s="169"/>
      <x:c r="D24" s="169"/>
      <x:c r="E24" s="169"/>
      <x:c r="F24" s="169"/>
      <x:c r="G24" s="169"/>
    </x:row>
    <x:row r="25" ht="28" customHeight="1">
      <x:c r="A25" s="166"/>
      <x:c r="B25" s="169"/>
      <x:c r="C25" s="169"/>
      <x:c r="D25" s="169"/>
      <x:c r="E25" s="169"/>
      <x:c r="F25" s="169"/>
      <x:c r="G25" s="169"/>
    </x:row>
    <x:row r="26" ht="28" customHeight="1">
      <x:c r="A26" s="166"/>
      <x:c r="B26" s="166"/>
      <x:c r="C26" s="166"/>
      <x:c r="D26" s="166"/>
      <x:c r="E26" s="166"/>
      <x:c r="F26" s="166"/>
      <x:c r="G26" s="166"/>
    </x:row>
    <x:row r="27" ht="28" customHeight="1">
      <x:c r="A27" s="166"/>
      <x:c r="B27" s="166"/>
      <x:c r="C27" s="166"/>
      <x:c r="D27" s="166"/>
      <x:c r="E27" s="166"/>
      <x:c r="F27" s="166"/>
      <x:c r="G27" s="166"/>
    </x:row>
    <x:row r="28" ht="28" customHeight="1">
      <x:c r="A28" s="166"/>
      <x:c r="B28" s="166"/>
      <x:c r="C28" s="166"/>
      <x:c r="D28" s="166"/>
      <x:c r="E28" s="166"/>
      <x:c r="F28" s="166"/>
      <x:c r="G28" s="166"/>
    </x:row>
    <x:row r="29" ht="28" customHeight="1">
      <x:c r="A29" s="166"/>
      <x:c r="B29" s="166"/>
      <x:c r="C29" s="166"/>
      <x:c r="D29" s="166"/>
      <x:c r="E29" s="166"/>
      <x:c r="F29" s="166"/>
      <x:c r="G29" s="166"/>
    </x:row>
    <x:row r="30" ht="28" customHeight="1">
      <x:c r="A30" s="166"/>
      <x:c r="B30" s="166"/>
      <x:c r="C30" s="166"/>
      <x:c r="D30" s="166"/>
      <x:c r="E30" s="166"/>
      <x:c r="F30" s="166"/>
      <x:c r="G30" s="166"/>
    </x:row>
    <x:row r="31" ht="28" customHeight="1">
      <x:c r="A31" s="166"/>
      <x:c r="B31" s="166"/>
      <x:c r="C31" s="166"/>
      <x:c r="D31" s="166"/>
      <x:c r="E31" s="166"/>
      <x:c r="F31" s="166"/>
      <x:c r="G31" s="166"/>
    </x:row>
    <x:row r="32" ht="28" customHeight="1">
      <x:c r="A32" s="166"/>
      <x:c r="B32" s="166"/>
      <x:c r="C32" s="166"/>
      <x:c r="D32" s="166"/>
      <x:c r="E32" s="166"/>
      <x:c r="F32" s="166"/>
      <x:c r="G32" s="166"/>
    </x:row>
  </x:sheetData>
  <x:mergeCells>
    <x:mergeCell ref="A1:G1"/>
    <x:mergeCell ref="A2:G2"/>
    <x:mergeCell ref="A12:G12"/>
    <x:mergeCell ref="A19:G19"/>
    <x:mergeCell ref="A20:G20"/>
    <x:mergeCell ref="B24:G25"/>
  </x:mergeCells>
  <x:conditionalFormatting sqref="A1:G32">
    <x:cfRule type="containsText" dxfId="9" priority="1" operator="containsText" text="n.a."/>
  </x:conditionalFormatting>
  <x:dataValidations count="6">
    <x:dataValidation type="decimal" operator="between" sqref="B6">
      <x:formula1>0</x:formula1>
      <x:formula2>1000000000000</x:formula2>
    </x:dataValidation>
    <x:dataValidation type="decimal" operator="between" sqref="C6:D6">
      <x:formula1>0</x:formula1>
      <x:formula2>1</x:formula2>
    </x:dataValidation>
    <x:dataValidation type="decimal" operator="between" sqref="B7">
      <x:formula1>0</x:formula1>
      <x:formula2>1000000000000</x:formula2>
    </x:dataValidation>
    <x:dataValidation type="decimal" operator="between" sqref="C7:D7">
      <x:formula1>0</x:formula1>
      <x:formula2>1</x:formula2>
    </x:dataValidation>
    <x:dataValidation type="decimal" operator="between" sqref="B8">
      <x:formula1>0</x:formula1>
      <x:formula2>1000000000000</x:formula2>
    </x:dataValidation>
    <x:dataValidation type="decimal" operator="between" sqref="C8:D8">
      <x:formula1>0</x:formula1>
      <x:formula2>1</x:formula2>
    </x:dataValidation>
  </x:dataValidations>
  <x:pageMargins left="0.7" right="0.7" top="0.75" bottom="0.75" header="0.3" footer="0.3"/>
</x:worksheet>
</file>